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ácia stavby" sheetId="1" r:id="rId1"/>
    <sheet name="01-01 - 01 - Strojovňa" sheetId="2" r:id="rId2"/>
    <sheet name="01-02 - 02 - Základy pre VF" sheetId="3" r:id="rId3"/>
    <sheet name="01-03 - 03 - Medzišachta" sheetId="4" r:id="rId4"/>
    <sheet name="01-04 - 04 - Zemné práce" sheetId="5" r:id="rId5"/>
    <sheet name="01-05 - 05 - Ostatné" sheetId="6" r:id="rId6"/>
    <sheet name="01-06 - 06 - Fermentor - ..." sheetId="7" r:id="rId7"/>
    <sheet name="01-07 - 07 - Dofermentor ..." sheetId="8" r:id="rId8"/>
    <sheet name="01-08 - 08 - Skladovacia ..." sheetId="9" r:id="rId9"/>
    <sheet name="02-01 - 01 - Vstupná nádrž" sheetId="10" r:id="rId10"/>
    <sheet name="02-02 - 02 - Fermentor - ..." sheetId="11" r:id="rId11"/>
    <sheet name="02-03 - 03 - Dofermentor ..." sheetId="12" r:id="rId12"/>
    <sheet name="02-04 - 04 - Skladovacia ..." sheetId="13" r:id="rId13"/>
    <sheet name="02-05 - 05 - Kogeneračná ..." sheetId="14" r:id="rId14"/>
    <sheet name="02-06 - 06 - Ovládanie BPS" sheetId="15" r:id="rId15"/>
    <sheet name="02-07 - 07 - Núdzový horák" sheetId="16" r:id="rId16"/>
  </sheets>
  <definedNames>
    <definedName name="_xlnm.Print_Area" localSheetId="0">'Rekapitulácia stavby'!$C$4:$AP$70,'Rekapitulácia stavby'!$C$76:$AP$112</definedName>
    <definedName name="_xlnm.Print_Area" localSheetId="1">'01-01 - 01 - Strojovňa'!$C$4:$Q$70,'01-01 - 01 - Strojovňa'!$C$76:$Q$115,'01-01 - 01 - Strojovňa'!$C$121:$Q$219</definedName>
    <definedName name="_xlnm.Print_Area" localSheetId="2">'01-02 - 02 - Základy pre VF'!$C$4:$Q$70,'01-02 - 02 - Základy pre VF'!$C$76:$Q$104,'01-02 - 02 - Základy pre VF'!$C$110:$Q$148</definedName>
    <definedName name="_xlnm.Print_Area" localSheetId="3">'01-03 - 03 - Medzišachta'!$C$4:$Q$70,'01-03 - 03 - Medzišachta'!$C$76:$Q$116,'01-03 - 03 - Medzišachta'!$C$122:$Q$206</definedName>
    <definedName name="_xlnm.Print_Area" localSheetId="4">'01-04 - 04 - Zemné práce'!$C$4:$Q$70,'01-04 - 04 - Zemné práce'!$C$76:$Q$106,'01-04 - 04 - Zemné práce'!$C$112:$Q$171</definedName>
    <definedName name="_xlnm.Print_Area" localSheetId="5">'01-05 - 05 - Ostatné'!$C$4:$Q$70,'01-05 - 05 - Ostatné'!$C$76:$Q$107,'01-05 - 05 - Ostatné'!$C$113:$Q$167</definedName>
    <definedName name="_xlnm.Print_Area" localSheetId="6">'01-06 - 06 - Fermentor - ...'!$C$4:$Q$70,'01-06 - 06 - Fermentor - ...'!$C$76:$Q$109,'01-06 - 06 - Fermentor - ...'!$C$115:$Q$166</definedName>
    <definedName name="_xlnm.Print_Area" localSheetId="7">'01-07 - 07 - Dofermentor ...'!$C$4:$Q$70,'01-07 - 07 - Dofermentor ...'!$C$76:$Q$109,'01-07 - 07 - Dofermentor ...'!$C$115:$Q$166</definedName>
    <definedName name="_xlnm.Print_Area" localSheetId="8">'01-08 - 08 - Skladovacia ...'!$C$4:$Q$70,'01-08 - 08 - Skladovacia ...'!$C$76:$Q$109,'01-08 - 08 - Skladovacia ...'!$C$115:$Q$166</definedName>
    <definedName name="_xlnm.Print_Area" localSheetId="9">'02-01 - 01 - Vstupná nádrž'!$C$4:$Q$70,'02-01 - 01 - Vstupná nádrž'!$C$76:$Q$101,'02-01 - 01 - Vstupná nádrž'!$C$107:$Q$124</definedName>
    <definedName name="_xlnm.Print_Area" localSheetId="10">'02-02 - 02 - Fermentor - ...'!$C$4:$Q$70,'02-02 - 02 - Fermentor - ...'!$C$76:$Q$112,'02-02 - 02 - Fermentor - ...'!$C$118:$Q$181</definedName>
    <definedName name="_xlnm.Print_Area" localSheetId="11">'02-03 - 03 - Dofermentor ...'!$C$4:$Q$70,'02-03 - 03 - Dofermentor ...'!$C$76:$Q$105,'02-03 - 03 - Dofermentor ...'!$C$111:$Q$147</definedName>
    <definedName name="_xlnm.Print_Area" localSheetId="12">'02-04 - 04 - Skladovacia ...'!$C$4:$Q$70,'02-04 - 04 - Skladovacia ...'!$C$76:$Q$104,'02-04 - 04 - Skladovacia ...'!$C$110:$Q$135</definedName>
    <definedName name="_xlnm.Print_Area" localSheetId="13">'02-05 - 05 - Kogeneračná ...'!$C$4:$Q$70,'02-05 - 05 - Kogeneračná ...'!$C$76:$Q$101,'02-05 - 05 - Kogeneračná ...'!$C$107:$Q$131</definedName>
    <definedName name="_xlnm.Print_Area" localSheetId="14">'02-06 - 06 - Ovládanie BPS'!$C$4:$Q$70,'02-06 - 06 - Ovládanie BPS'!$C$76:$Q$100,'02-06 - 06 - Ovládanie BPS'!$C$106:$Q$121</definedName>
    <definedName name="_xlnm.Print_Area" localSheetId="15">'02-07 - 07 - Núdzový horák'!$C$4:$Q$70,'02-07 - 07 - Núdzový horák'!$C$76:$Q$100,'02-07 - 07 - Núdzový horák'!$C$106:$Q$121</definedName>
    <definedName name="_xlnm.Print_Titles" localSheetId="0">'Rekapitulácia stavby'!$85:$85</definedName>
    <definedName name="_xlnm.Print_Titles" localSheetId="1">'01-01 - 01 - Strojovňa'!$132:$132</definedName>
    <definedName name="_xlnm.Print_Titles" localSheetId="2">'01-02 - 02 - Základy pre VF'!$121:$121</definedName>
    <definedName name="_xlnm.Print_Titles" localSheetId="3">'01-03 - 03 - Medzišachta'!$133:$133</definedName>
    <definedName name="_xlnm.Print_Titles" localSheetId="4">'01-04 - 04 - Zemné práce'!$123:$123</definedName>
    <definedName name="_xlnm.Print_Titles" localSheetId="5">'01-05 - 05 - Ostatné'!$124:$124</definedName>
    <definedName name="_xlnm.Print_Titles" localSheetId="6">'01-06 - 06 - Fermentor - ...'!$126:$126</definedName>
    <definedName name="_xlnm.Print_Titles" localSheetId="7">'01-07 - 07 - Dofermentor ...'!$126:$126</definedName>
    <definedName name="_xlnm.Print_Titles" localSheetId="8">'01-08 - 08 - Skladovacia ...'!$126:$126</definedName>
    <definedName name="_xlnm.Print_Titles" localSheetId="9">'02-01 - 01 - Vstupná nádrž'!$118:$118</definedName>
    <definedName name="_xlnm.Print_Titles" localSheetId="10">'02-02 - 02 - Fermentor - ...'!$129:$129</definedName>
    <definedName name="_xlnm.Print_Titles" localSheetId="11">'02-03 - 03 - Dofermentor ...'!$122:$122</definedName>
    <definedName name="_xlnm.Print_Titles" localSheetId="12">'02-04 - 04 - Skladovacia ...'!$121:$121</definedName>
    <definedName name="_xlnm.Print_Titles" localSheetId="13">'02-05 - 05 - Kogeneračná ...'!$118:$118</definedName>
    <definedName name="_xlnm.Print_Titles" localSheetId="14">'02-06 - 06 - Ovládanie BPS'!$117:$117</definedName>
    <definedName name="_xlnm.Print_Titles" localSheetId="15">'02-07 - 07 - Núdzový horák'!$117:$117</definedName>
  </definedNames>
  <calcPr fullCalcOnLoad="1"/>
</workbook>
</file>

<file path=xl/sharedStrings.xml><?xml version="1.0" encoding="utf-8"?>
<sst xmlns="http://schemas.openxmlformats.org/spreadsheetml/2006/main" count="8472" uniqueCount="875">
  <si>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</si>
  <si>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</si>
  <si>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</si>
  <si>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</si>
  <si>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</si>
  <si>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</si>
  <si>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</si>
  <si>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</si>
  <si>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</si>
  <si>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</si>
  <si>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</si>
  <si>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</si>
  <si>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</si>
  <si>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</si>
  <si>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</si>
  <si>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9-18-3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</si>
  <si>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</si>
  <si>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</si>
  <si>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Poľnohospodárska bioplynová stanica Dvor Mikuláš</t>
  </si>
  <si>
    <t>JKSO:</t>
  </si>
  <si>
    <t>KS:</t>
  </si>
  <si>
    <t>Miesto:</t>
  </si>
  <si>
    <t>Dvor Mikuláš</t>
  </si>
  <si>
    <t>Dátum:</t>
  </si>
  <si>
    <t>7. 9. 2018</t>
  </si>
  <si>
    <t>Objednávateľ:</t>
  </si>
  <si>
    <t>IČO:</t>
  </si>
  <si>
    <t>AGROCONTRACT Mikuláš a.s.,94655 Dubník</t>
  </si>
  <si>
    <t>IČO DPH:</t>
  </si>
  <si>
    <t>Zhotoviteľ:</t>
  </si>
  <si>
    <t>Vyplň údaj</t>
  </si>
  <si>
    <t>Projektant:</t>
  </si>
  <si>
    <t xml:space="preserve"> </t>
  </si>
  <si>
    <t>True</t>
  </si>
  <si>
    <t>Spracovateľ:</t>
  </si>
  <si>
    <t>Szegheőová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</si>
  <si>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</si>
  <si>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</si>
  <si>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</si>
  <si>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</si>
  <si>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</si>
  <si>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</si>
  <si>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</si>
  <si>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</si>
  <si>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</si>
  <si>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</si>
  <si>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</si>
  <si>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</si>
  <si>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</si>
  <si>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</si>
  <si>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</si>
  <si>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</si>
  <si>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</si>
  <si>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</si>
  <si>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</si>
  <si>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</si>
  <si>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</si>
  <si>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</si>
  <si>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</si>
  <si>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</si>
  <si>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</si>
  <si>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</si>
  <si>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</si>
  <si>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</si>
  <si>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</si>
  <si>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</si>
  <si>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</si>
  <si>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</si>
  <si>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</si>
  <si>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</si>
  <si>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</si>
  <si>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</si>
  <si>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</si>
  <si>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</si>
  <si>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</si>
  <si>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</si>
  <si>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</si>
  <si>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</si>
  <si>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</si>
  <si>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{701c85d7-ebba-4d64-9dac-906f734a0b80}</t>
  </si>
  <si>
    <t>{00000000-0000-0000-0000-000000000000}</t>
  </si>
  <si>
    <t>01</t>
  </si>
  <si>
    <t>Stavebná časť</t>
  </si>
  <si>
    <t>1</t>
  </si>
  <si>
    <t>{48680be1-a3fa-45fa-9f79-d0dd94ff9d1b}</t>
  </si>
  <si>
    <t>/</t>
  </si>
  <si>
    <t>01-01</t>
  </si>
  <si>
    <t>01 - Strojovňa</t>
  </si>
  <si>
    <t>2</t>
  </si>
  <si>
    <t>{cd4c92c7-8380-41cd-9a57-7a4e96a3a3e3}</t>
  </si>
  <si>
    <t>01-02</t>
  </si>
  <si>
    <t>02 - Základy pre VF</t>
  </si>
  <si>
    <t>{564ebf50-a4b1-4533-8eec-34b69a1ff58c}</t>
  </si>
  <si>
    <t>01-03</t>
  </si>
  <si>
    <t>03 - Medzišachta</t>
  </si>
  <si>
    <t>{c888b9e9-ac62-4392-b502-7c8cbd50cb21}</t>
  </si>
  <si>
    <t>01-04</t>
  </si>
  <si>
    <t>04 - Zemné práce</t>
  </si>
  <si>
    <t>{fd88427b-c36b-4649-b85e-964bd31edee3}</t>
  </si>
  <si>
    <t>01-05</t>
  </si>
  <si>
    <t>05 - Ostatné</t>
  </si>
  <si>
    <t>{70e872c1-06f3-4799-94cf-4fa30bf852de}</t>
  </si>
  <si>
    <t>01-06</t>
  </si>
  <si>
    <t>06 - Fermentor - 22/6</t>
  </si>
  <si>
    <t>{c9cb27c0-3918-4cf3-abc6-975239011daa}</t>
  </si>
  <si>
    <t>01-07</t>
  </si>
  <si>
    <t>07 - Dofermentor - 22/6</t>
  </si>
  <si>
    <t>{76be48f6-9e63-4295-91ab-bce6462bde0b}</t>
  </si>
  <si>
    <t>01-08</t>
  </si>
  <si>
    <t>08 - Skladovacia nádrž 30/10</t>
  </si>
  <si>
    <t>{669bd227-3955-402f-b85d-be68872564d2}</t>
  </si>
  <si>
    <t>02</t>
  </si>
  <si>
    <t>Technologická časť</t>
  </si>
  <si>
    <t>{e0fae657-b4e2-4415-8ab5-9d880215fa5e}</t>
  </si>
  <si>
    <t>02-01</t>
  </si>
  <si>
    <t>01 - Vstupná nádrž</t>
  </si>
  <si>
    <t>{f73d05e0-6178-4f0e-a4b6-bc8cb402637a}</t>
  </si>
  <si>
    <t>02-02</t>
  </si>
  <si>
    <t>02 - Fermentor - 22/6</t>
  </si>
  <si>
    <t>{4e39cd9f-c65c-42e2-bc83-1b25250f015e}</t>
  </si>
  <si>
    <t>02-03</t>
  </si>
  <si>
    <t>03 - Dofermentor - 22/6</t>
  </si>
  <si>
    <t>{00c13fe0-2e18-42e5-aace-25c2fe23f252}</t>
  </si>
  <si>
    <t>02-04</t>
  </si>
  <si>
    <t>04 - Skladovacia nádrž - 30/10</t>
  </si>
  <si>
    <t>{5a461735-50b1-47ba-853a-6f53ef2bf071}</t>
  </si>
  <si>
    <t>02-05</t>
  </si>
  <si>
    <t>05 - Kogeneračná jednotka</t>
  </si>
  <si>
    <t>{17ea098a-edd7-4427-b145-7bd84f09e05d}</t>
  </si>
  <si>
    <t>02-06</t>
  </si>
  <si>
    <t>06 - Ovládanie BPS</t>
  </si>
  <si>
    <t>{bb52c6e2-7a37-473f-b97f-8fd666c1e705}</t>
  </si>
  <si>
    <t>02-07</t>
  </si>
  <si>
    <t>07 - Núdzový horák</t>
  </si>
  <si>
    <t>{0403f18b-374a-4509-ab5b-d28788035569}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</si>
  <si>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</si>
  <si>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</si>
  <si>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</si>
  <si>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</si>
  <si>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</si>
  <si>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</si>
  <si>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</si>
  <si>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</si>
  <si>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</si>
  <si>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</si>
  <si>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</si>
  <si>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</si>
  <si>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</si>
  <si>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</si>
  <si>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</si>
  <si>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</si>
  <si>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Stavebná časť</t>
  </si>
  <si>
    <t>Časť:</t>
  </si>
  <si>
    <t>01-01 - 01 - Strojovňa</t>
  </si>
  <si>
    <t>Rozpočet, výkaz výmer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</si>
  <si>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</si>
  <si>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</si>
  <si>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</si>
  <si>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</si>
  <si>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</si>
  <si>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</si>
  <si>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2 - Zvláštne zakladanie objektov</t>
  </si>
  <si>
    <t>3 - Zvislé a kompletné konštrukcie</t>
  </si>
  <si>
    <t>4 - Vodorovné konštrukcie</t>
  </si>
  <si>
    <t>61 - Úpravy povrchov vnútorné</t>
  </si>
  <si>
    <t>62 - Úpravy povrchov vonkajšie</t>
  </si>
  <si>
    <t>63 - Podlahy a podlahové konštrukcie</t>
  </si>
  <si>
    <t>64 - Výplne otvorov</t>
  </si>
  <si>
    <t>94 - Lešenie</t>
  </si>
  <si>
    <t>95 - Ostatné práce a konštrukcie</t>
  </si>
  <si>
    <t>99 - Presun hmôt</t>
  </si>
  <si>
    <t>711 - Izolácie proti vode</t>
  </si>
  <si>
    <t>712 - Krytiny živičné</t>
  </si>
  <si>
    <t>762 - Konštrukcie tesárske</t>
  </si>
  <si>
    <t>764 - Konštrukcie klampiarske</t>
  </si>
  <si>
    <t>784 - Maľby</t>
  </si>
  <si>
    <t>M21 - Elektromontáže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</si>
  <si>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</si>
  <si>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</si>
  <si>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</si>
  <si>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</si>
  <si>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</si>
  <si>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</si>
  <si>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</si>
  <si>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</si>
  <si>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</si>
  <si>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</si>
  <si>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</si>
  <si>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</si>
  <si>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</si>
  <si>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</si>
  <si>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</si>
  <si>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</si>
  <si>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</si>
  <si>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</si>
  <si>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</si>
  <si>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</si>
  <si>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</si>
  <si>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</si>
  <si>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</si>
  <si>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</si>
  <si>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</si>
  <si>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273313611R00</t>
  </si>
  <si>
    <t>Betón základových dosiek, prostý tr. C 16/20</t>
  </si>
  <si>
    <t>m3</t>
  </si>
  <si>
    <t>4</t>
  </si>
  <si>
    <t>273351215R00</t>
  </si>
  <si>
    <t>Debnenie stien základových dosiek, zhotovenie-dielce</t>
  </si>
  <si>
    <t>m2</t>
  </si>
  <si>
    <t>3</t>
  </si>
  <si>
    <t>273351216R00</t>
  </si>
  <si>
    <t>Debnenie stien základových dosiek, odstránenie-dielce</t>
  </si>
  <si>
    <t>6</t>
  </si>
  <si>
    <t>274361821R00</t>
  </si>
  <si>
    <t>Výstuž základových pásov z ocele 10505</t>
  </si>
  <si>
    <t>t</t>
  </si>
  <si>
    <t>8</t>
  </si>
  <si>
    <t>5</t>
  </si>
  <si>
    <t>713191100RT9</t>
  </si>
  <si>
    <t>Položenie izolač. fólie vr. dodávky fólie PE</t>
  </si>
  <si>
    <t>10</t>
  </si>
  <si>
    <t>311112320RT2</t>
  </si>
  <si>
    <t>Murivo z tvárnic strateného debnenia, hr. 20 cm zaliatie tvárnic betónom C 16/20</t>
  </si>
  <si>
    <t>12</t>
  </si>
  <si>
    <t>7</t>
  </si>
  <si>
    <t>311112350RT2</t>
  </si>
  <si>
    <t>Murivo z tvárnic strateného debnenia , hr. 50 cm zaliatie tvárnic betónom C 16/20</t>
  </si>
  <si>
    <t>14</t>
  </si>
  <si>
    <t>311271636R00</t>
  </si>
  <si>
    <t>Murivo z tvárnic hr.24 cm, na lepidlo</t>
  </si>
  <si>
    <t>16</t>
  </si>
  <si>
    <t>9</t>
  </si>
  <si>
    <t>317278001U00</t>
  </si>
  <si>
    <t>Preklad vápenopiesk. 115x240x1000 MC</t>
  </si>
  <si>
    <t>kus</t>
  </si>
  <si>
    <t>18</t>
  </si>
  <si>
    <t>317278002U00</t>
  </si>
  <si>
    <t>Preklad vápenopiesk. 115x240x1250 MC</t>
  </si>
  <si>
    <t>11</t>
  </si>
  <si>
    <t>317278005U00</t>
  </si>
  <si>
    <t>Preklad vápenopiesk. 115x240x2000 MC</t>
  </si>
  <si>
    <t>22</t>
  </si>
  <si>
    <t>342271336R00</t>
  </si>
  <si>
    <t>Priečky z tvárnic hr.115 mm lep.</t>
  </si>
  <si>
    <t>24</t>
  </si>
  <si>
    <t>13</t>
  </si>
  <si>
    <t>411133901R00</t>
  </si>
  <si>
    <t>Montáž stropných paneov z pr.bet.Spiroll,H do 18 m,1,5 t</t>
  </si>
  <si>
    <t>26</t>
  </si>
  <si>
    <t>417121163R00</t>
  </si>
  <si>
    <t>Veniec z vencoviek U 24, výplň betón C 20/25</t>
  </si>
  <si>
    <t>m</t>
  </si>
  <si>
    <t>28</t>
  </si>
  <si>
    <t>15</t>
  </si>
  <si>
    <t>417361321R00</t>
  </si>
  <si>
    <t>Výstuž stužujúcich pásov a vencov z betonárskej ocele 11373</t>
  </si>
  <si>
    <t>30</t>
  </si>
  <si>
    <t>593467591</t>
  </si>
  <si>
    <t>Panel stropný 8500x1190x200</t>
  </si>
  <si>
    <t>32</t>
  </si>
  <si>
    <t>17</t>
  </si>
  <si>
    <t>5934675922</t>
  </si>
  <si>
    <t>Panel stropný 8500x920x200</t>
  </si>
  <si>
    <t>34</t>
  </si>
  <si>
    <t>602016193R00.</t>
  </si>
  <si>
    <t>Penetračný náter stien</t>
  </si>
  <si>
    <t>36</t>
  </si>
  <si>
    <t>19</t>
  </si>
  <si>
    <t>612421637R00</t>
  </si>
  <si>
    <t>Omietka stien vnútorná, MVC</t>
  </si>
  <si>
    <t>38</t>
  </si>
  <si>
    <t>613473115R00</t>
  </si>
  <si>
    <t>Príplatok za zabudované rohovníky</t>
  </si>
  <si>
    <t>40</t>
  </si>
  <si>
    <t>21</t>
  </si>
  <si>
    <t>622481119</t>
  </si>
  <si>
    <t>Potiahnutie vonkajších stien sklotextílnou mriežkou s celoplošným prilepením</t>
  </si>
  <si>
    <t>42</t>
  </si>
  <si>
    <t>612464121</t>
  </si>
  <si>
    <t>Vnútorná omietka stien  mozaiková, zrnitosť 1,8</t>
  </si>
  <si>
    <t>-1591774794</t>
  </si>
  <si>
    <t>23</t>
  </si>
  <si>
    <t>602016193R00</t>
  </si>
  <si>
    <t>Penetrácia stien</t>
  </si>
  <si>
    <t>46</t>
  </si>
  <si>
    <t>622421131R00</t>
  </si>
  <si>
    <t>48</t>
  </si>
  <si>
    <t>25</t>
  </si>
  <si>
    <t>622481211RT2</t>
  </si>
  <si>
    <t>Potiahnutie vonkajších stien sklotextilnou mriežkou s celoplošným prilepením</t>
  </si>
  <si>
    <t>50</t>
  </si>
  <si>
    <t>631330011TA0</t>
  </si>
  <si>
    <t>Priemyselné podlahy C 25/30 20 cm, vsyp Korodur 0/4 2 x výstuž 6/150/150, včetne strojného prehladenia</t>
  </si>
  <si>
    <t>52</t>
  </si>
  <si>
    <t>27</t>
  </si>
  <si>
    <t>15411735</t>
  </si>
  <si>
    <t>Profil L rovnoramenný</t>
  </si>
  <si>
    <t>54</t>
  </si>
  <si>
    <t>648991111RT4</t>
  </si>
  <si>
    <t>Osadenie parapetných dosiek z plastických a poloplast., hmôt, š. do 200 mm, vr. dodávky</t>
  </si>
  <si>
    <t>56</t>
  </si>
  <si>
    <t>29</t>
  </si>
  <si>
    <t>766629301R00</t>
  </si>
  <si>
    <t>Montáž okien plastových plochy do 1,50 m2</t>
  </si>
  <si>
    <t>58</t>
  </si>
  <si>
    <t>54917045</t>
  </si>
  <si>
    <t>Zatvárač dverí hydraulický</t>
  </si>
  <si>
    <t>60</t>
  </si>
  <si>
    <t>31</t>
  </si>
  <si>
    <t>553414851</t>
  </si>
  <si>
    <t>Dvere kovové 90/197 vonkajšie vr.zárubne a montáže</t>
  </si>
  <si>
    <t>62</t>
  </si>
  <si>
    <t>5534148512</t>
  </si>
  <si>
    <t>Dvere kovové 90/197 vnútorné vr.zárubne a montáže</t>
  </si>
  <si>
    <t>64</t>
  </si>
  <si>
    <t>33</t>
  </si>
  <si>
    <t>55344634</t>
  </si>
  <si>
    <t>Vráta oceľové 80 x 80 x 245 vr. zárubne a montáže</t>
  </si>
  <si>
    <t>66</t>
  </si>
  <si>
    <t>61143587</t>
  </si>
  <si>
    <t>Okno plastové vr. montáže</t>
  </si>
  <si>
    <t>68</t>
  </si>
  <si>
    <t>35</t>
  </si>
  <si>
    <t>941955002R00</t>
  </si>
  <si>
    <t>Lešenie ľahké pracovné pomocné s výškou lešeňovej podlahy nad 1,20 do 1,90 m</t>
  </si>
  <si>
    <t>70</t>
  </si>
  <si>
    <t>952901111R00</t>
  </si>
  <si>
    <t>Vyčistenie budov pri výške podlaží do 4m</t>
  </si>
  <si>
    <t>72</t>
  </si>
  <si>
    <t>37</t>
  </si>
  <si>
    <t>953941711R00</t>
  </si>
  <si>
    <t>Osadenie držiakov alebo objímok do muriva tehlového</t>
  </si>
  <si>
    <t>74</t>
  </si>
  <si>
    <t>44984142</t>
  </si>
  <si>
    <t>Prístroj hasiaci CO2</t>
  </si>
  <si>
    <t>76</t>
  </si>
  <si>
    <t>39</t>
  </si>
  <si>
    <t>449841431</t>
  </si>
  <si>
    <t>Prístroj hasiaci práškový</t>
  </si>
  <si>
    <t>78</t>
  </si>
  <si>
    <t>998011001R00</t>
  </si>
  <si>
    <t>Presun hmôt pre budovy  (801, 803, 812), zvislá konštr. z tehál, tvárnic, z kovu výšky do 6 m</t>
  </si>
  <si>
    <t>80</t>
  </si>
  <si>
    <t>41</t>
  </si>
  <si>
    <t>711111001RZ1</t>
  </si>
  <si>
    <t>Zhotovenie izolácie proti zemnej vlhkosti vodorovná náterom penetračným za studena 1x náter, vr. dodávky penetrač.laku ALP</t>
  </si>
  <si>
    <t>82</t>
  </si>
  <si>
    <t>711112001RZ1</t>
  </si>
  <si>
    <t>Zhotovenie  izolácie proti zemnej vlhkosti zvislá penetračným náterom za studena, 1x náter, vr. dodávky</t>
  </si>
  <si>
    <t>84</t>
  </si>
  <si>
    <t>43</t>
  </si>
  <si>
    <t>711141559RT1</t>
  </si>
  <si>
    <t>Zhotovenie  izolácie proti zemnej vlhkosti a tlakovej vode vodorovná NAIP pritavením</t>
  </si>
  <si>
    <t>86</t>
  </si>
  <si>
    <t>44</t>
  </si>
  <si>
    <t>711142559RT1</t>
  </si>
  <si>
    <t>Zhotovenie  izolácie proti zemnej vlhkosti a tlakovej vode zvislá NAIP pritavením</t>
  </si>
  <si>
    <t>88</t>
  </si>
  <si>
    <t>45</t>
  </si>
  <si>
    <t>62832131</t>
  </si>
  <si>
    <t>Pás asfaltovaný ťažký</t>
  </si>
  <si>
    <t>90</t>
  </si>
  <si>
    <t>998711201R00</t>
  </si>
  <si>
    <t>Presun hmôt pre izoláciu proti vode v objektoch výšky do 6 m</t>
  </si>
  <si>
    <t>%</t>
  </si>
  <si>
    <t>92</t>
  </si>
  <si>
    <t>47</t>
  </si>
  <si>
    <t>711111001RZ1.</t>
  </si>
  <si>
    <t>Izolácie proti zemnej vlhkosti vodorovná náterom penetračným za studena, vr. dodávky penetečného laku ALP</t>
  </si>
  <si>
    <t>94</t>
  </si>
  <si>
    <t>712341559RT2</t>
  </si>
  <si>
    <t>Povlak. krytiny striech plochých do 10° pásmi pritav. NAIP , 2 vrstvy</t>
  </si>
  <si>
    <t>96</t>
  </si>
  <si>
    <t>49</t>
  </si>
  <si>
    <t>62833161</t>
  </si>
  <si>
    <t>98</t>
  </si>
  <si>
    <t>62852311</t>
  </si>
  <si>
    <t>Pás modifikovaný asfalt.</t>
  </si>
  <si>
    <t>100</t>
  </si>
  <si>
    <t>51</t>
  </si>
  <si>
    <t>998712201R00</t>
  </si>
  <si>
    <t>Presun hmôt pre izoláciu povlakovej krytiny v objektoch výšky do 6 m</t>
  </si>
  <si>
    <t>102</t>
  </si>
  <si>
    <t>762591100RT2</t>
  </si>
  <si>
    <t>Montáž zakrytia kanálov fošňami hr. do 60 mm, voľne kladenými z reziva mäkkého a tvrdého, hr. 36mm</t>
  </si>
  <si>
    <t>104</t>
  </si>
  <si>
    <t>53</t>
  </si>
  <si>
    <t>998762202R00</t>
  </si>
  <si>
    <t>Presun hmôt pre konštrukcie tesárske v objektoch výšky do 12 m</t>
  </si>
  <si>
    <t>106</t>
  </si>
  <si>
    <t>712378002R00</t>
  </si>
  <si>
    <t>Okapový plech</t>
  </si>
  <si>
    <t>108</t>
  </si>
  <si>
    <t>55</t>
  </si>
  <si>
    <t>764391240R00</t>
  </si>
  <si>
    <t xml:space="preserve">Záveterná lišta </t>
  </si>
  <si>
    <t>110</t>
  </si>
  <si>
    <t>764908102R00</t>
  </si>
  <si>
    <t>Kotlík žľabový kónický</t>
  </si>
  <si>
    <t>112</t>
  </si>
  <si>
    <t>57</t>
  </si>
  <si>
    <t>764908105R00</t>
  </si>
  <si>
    <t>Žlab pododkvapný pulkruhový</t>
  </si>
  <si>
    <t>114</t>
  </si>
  <si>
    <t>764908109R00</t>
  </si>
  <si>
    <t>Rúra odpadová kruhová</t>
  </si>
  <si>
    <t>116</t>
  </si>
  <si>
    <t>59</t>
  </si>
  <si>
    <t>764908301RT2</t>
  </si>
  <si>
    <t>Oplechovanie parapetu</t>
  </si>
  <si>
    <t>118</t>
  </si>
  <si>
    <t>998764201R00</t>
  </si>
  <si>
    <t>Presun hmôt pre konštrukcie klampiarske v objektoch výšky do 6 m</t>
  </si>
  <si>
    <t>120</t>
  </si>
  <si>
    <t>61</t>
  </si>
  <si>
    <t>784442001R00</t>
  </si>
  <si>
    <t>Maľby disperzné interiérové HET, výška do 3,8 m</t>
  </si>
  <si>
    <t>122</t>
  </si>
  <si>
    <t>210220021R00</t>
  </si>
  <si>
    <t>Uzemňovacie vedenie v zemi FeZn vrátane izolácie spojov O 10mm</t>
  </si>
  <si>
    <t>124</t>
  </si>
  <si>
    <t>63</t>
  </si>
  <si>
    <t>210810006T00</t>
  </si>
  <si>
    <t>Kábel medený silový uložený voľne 1-CYKY 0,6/1 kV 3x150</t>
  </si>
  <si>
    <t>126</t>
  </si>
  <si>
    <t>34536220</t>
  </si>
  <si>
    <t>Spínač</t>
  </si>
  <si>
    <t>128</t>
  </si>
  <si>
    <t>65</t>
  </si>
  <si>
    <t>34551620</t>
  </si>
  <si>
    <t>Zásuvka</t>
  </si>
  <si>
    <t>130</t>
  </si>
  <si>
    <t>34761430</t>
  </si>
  <si>
    <t>Svetlo vonkajšie vr. pohybového senzora</t>
  </si>
  <si>
    <t>132</t>
  </si>
  <si>
    <t>67</t>
  </si>
  <si>
    <t>34814106</t>
  </si>
  <si>
    <t>Svietidlo stropné žiarivkové</t>
  </si>
  <si>
    <t>134</t>
  </si>
  <si>
    <t>35441120</t>
  </si>
  <si>
    <t>Pásik uzemňovací pozinkovaný 30 x 4 mm</t>
  </si>
  <si>
    <t>kg</t>
  </si>
  <si>
    <t>136</t>
  </si>
  <si>
    <t>69</t>
  </si>
  <si>
    <t>35711645</t>
  </si>
  <si>
    <t>Rozvádzač elektromerový plastový</t>
  </si>
  <si>
    <t>138</t>
  </si>
  <si>
    <t>VP - Práce naviac</t>
  </si>
  <si>
    <t>PN</t>
  </si>
  <si>
    <t>01-02 - 02 - Základy pre VF</t>
  </si>
  <si>
    <t>27 - Základy</t>
  </si>
  <si>
    <t>767 - Kovové stavebné doplnkové konštrukcie</t>
  </si>
  <si>
    <t>279321411</t>
  </si>
  <si>
    <t>Betón základových múrov, železový (bez výstuže), tr. C 25/30</t>
  </si>
  <si>
    <t>279351101R00</t>
  </si>
  <si>
    <t>Debnenie základových múrov jednostranné zhotovenie-dielce</t>
  </si>
  <si>
    <t>279351102R00</t>
  </si>
  <si>
    <t>Debnenie základových múrov jednostranné odstránenie-dielce</t>
  </si>
  <si>
    <t>279361821</t>
  </si>
  <si>
    <t>Výstuž základových múrov nosných z ocele 10505</t>
  </si>
  <si>
    <t>275321511</t>
  </si>
  <si>
    <t>Betón základových pätiek, železový (bez výstuže), tr. C 30/37</t>
  </si>
  <si>
    <t>275351215R00</t>
  </si>
  <si>
    <t>Debnenie stien základových pätiek, zhotovenie-dielce</t>
  </si>
  <si>
    <t>275351216R00</t>
  </si>
  <si>
    <t>Debnenie stien základovýcb pätiek, odstránenie-dielce</t>
  </si>
  <si>
    <t>275361921R00</t>
  </si>
  <si>
    <t>Výstuž základových pätiek zo zváraných sietí</t>
  </si>
  <si>
    <t>311351802,1</t>
  </si>
  <si>
    <t>Murivo z tvárnic  (stratené debnenie)hr.300mm, zálievka z betónu C16/20</t>
  </si>
  <si>
    <t>574106454</t>
  </si>
  <si>
    <t>331361321</t>
  </si>
  <si>
    <t xml:space="preserve">Výstuž stĺpov, pilierov, stojok hranatých z bet. ocele </t>
  </si>
  <si>
    <t>273326243</t>
  </si>
  <si>
    <t>Základové dosky z betónu železového (bez výstuže)</t>
  </si>
  <si>
    <t>631319165R00</t>
  </si>
  <si>
    <t>Príplatok za prehlad. betónovej mazaniny min. tr.C 8/10 oceľ. hlad. hr. 120-240 mm (10kg/m3)</t>
  </si>
  <si>
    <t>631319175R00</t>
  </si>
  <si>
    <t>Príplatok za strhnutie povrchu mazaniny latou pre hr. obidvoch vrstiev mazaniny nad 120 do 240 mm</t>
  </si>
  <si>
    <t>631351101R00</t>
  </si>
  <si>
    <t>Debnenie stien, rýh a otvorov v podlahách zhotovenie</t>
  </si>
  <si>
    <t>631351102R00</t>
  </si>
  <si>
    <t>Debnenie stien, rýh a otvorov v podlahách odstránenie</t>
  </si>
  <si>
    <t>631362021R00</t>
  </si>
  <si>
    <t>Výstuž mazanín z betónov (z kameniva) a z ľahkých betónov zo zváraných sietí z drôtov typu KARI</t>
  </si>
  <si>
    <t>286101970000</t>
  </si>
  <si>
    <t>Rúra PVC d 80</t>
  </si>
  <si>
    <t>998011031R00</t>
  </si>
  <si>
    <t>Presun hmôt pre budovy (801, 803, 812), zvislá konštr. z blokov, výšky do 6 m</t>
  </si>
  <si>
    <t>434200001RA0</t>
  </si>
  <si>
    <t>Schody oceľové vr. zábradlia</t>
  </si>
  <si>
    <t>01-03 - 03 - Medzišachta</t>
  </si>
  <si>
    <t>8 - Montáže potrubí</t>
  </si>
  <si>
    <t>454791111R00</t>
  </si>
  <si>
    <t>Osadenie plast.prvkov v stenách - prestupy</t>
  </si>
  <si>
    <t>311112130RT2</t>
  </si>
  <si>
    <t>Murivo z tvárnic (stratené debnenie) hr.300mm, zálievka z betónu C16/20</t>
  </si>
  <si>
    <t>Murivo z tvárnic hr.24cm</t>
  </si>
  <si>
    <t>311361113R00</t>
  </si>
  <si>
    <t>Výstuž muriva z ocele 10338</t>
  </si>
  <si>
    <t>417321315R00</t>
  </si>
  <si>
    <t>Stužujúce pásy a vence z betónu železového C 20/25</t>
  </si>
  <si>
    <t>417351115R00</t>
  </si>
  <si>
    <t>Debnenie bočníc stužujúcich pásov a vencov vrátane vzpier zhotovenie</t>
  </si>
  <si>
    <t>417351116R00</t>
  </si>
  <si>
    <t>Debnenie bočníc stužujúcich pásov a vencov vrátane vzpier odstránenie</t>
  </si>
  <si>
    <t>Vnútorná omietka stien, MVC</t>
  </si>
  <si>
    <t>Potiahnutie  stien sklotextílnou mriežkou s celoplošným prilepením</t>
  </si>
  <si>
    <t>602016189RT2</t>
  </si>
  <si>
    <t>Omietka stien mozaiková zrnitosť 1,8 mm</t>
  </si>
  <si>
    <t>Vonkajšia omietka stien, MVC</t>
  </si>
  <si>
    <t>Potiahnutie stien sklotextilnou mriežkou s celoplošným prilepením</t>
  </si>
  <si>
    <t>631330012TA0</t>
  </si>
  <si>
    <t>Priemyselné podlahy C 20/25 20 cm, vsyp Korodur 0/4 2 x výstuž 5/150/150, vr. strojného prehladenia</t>
  </si>
  <si>
    <t>55341455.B</t>
  </si>
  <si>
    <t>Dvere oceľové 90/185, presklenie 70/55, vr. zárubne a montáže</t>
  </si>
  <si>
    <t>871218111R00</t>
  </si>
  <si>
    <t>Ukladanie drenážneho potrubia z plastických hmôt do pripravenej ryhy z tvrdého PVC priemeru do 90 mm</t>
  </si>
  <si>
    <t>894215111R00</t>
  </si>
  <si>
    <t>Domové kanaliz. šachty z betónu, s osadením liat. poklopu veľ. 600x600 mm, obost., priest. do 1,30 m3</t>
  </si>
  <si>
    <t>28611222.A</t>
  </si>
  <si>
    <t>Trubka PVC drenážna flexibilná d 80 mm</t>
  </si>
  <si>
    <t>55340354</t>
  </si>
  <si>
    <t>Mriežka kanalizačná</t>
  </si>
  <si>
    <t>949111113U00</t>
  </si>
  <si>
    <t>Lešenie ľahké pracovné v 2,5m</t>
  </si>
  <si>
    <t>952901221R00</t>
  </si>
  <si>
    <t>Vyčistenie budov priemyselných objektov akejkoľvek výšky</t>
  </si>
  <si>
    <t>Zhotovenie  izolácie proti zemnej vlhkosti a tlakovej vode zvislá NAIP pritavením, 1 vrstva</t>
  </si>
  <si>
    <t>711482011RZ1</t>
  </si>
  <si>
    <t>Izlácia nopovou fóliou zvislá, vr. dodávky fólie ,lišty a ostatných doplnkov</t>
  </si>
  <si>
    <t>Pás asfaltovaný</t>
  </si>
  <si>
    <t>998711101R00</t>
  </si>
  <si>
    <t>712371801RZ4</t>
  </si>
  <si>
    <t>Povlaková krytina striech do 10°, fólia PVC 1 vrstva - vr. dod. fólie hr.1,5mm</t>
  </si>
  <si>
    <t>71205VN</t>
  </si>
  <si>
    <t>Gumová rohož</t>
  </si>
  <si>
    <t>762810014U00</t>
  </si>
  <si>
    <t>Záklop stropov z dosiek OSB skrutkovaných na trámy na zraz hr. dosky 18 mm</t>
  </si>
  <si>
    <t>762822110RT3</t>
  </si>
  <si>
    <t>Montáž stropníc z hraneného a polohraneného reziva prierezovej plochy do 144 cm2, hranoly 8/18</t>
  </si>
  <si>
    <t>998762102R00</t>
  </si>
  <si>
    <t>Žľab pododkvapný polkruhový</t>
  </si>
  <si>
    <t>998764101R00</t>
  </si>
  <si>
    <t>767162250R00</t>
  </si>
  <si>
    <t>Montáž zábradlia rovného z profilovej ocele na oceľovú konštrukciu</t>
  </si>
  <si>
    <t>m DVČ</t>
  </si>
  <si>
    <t>55395100.A</t>
  </si>
  <si>
    <t>Zábradlie oceľové, z profilov</t>
  </si>
  <si>
    <t>998767101R00</t>
  </si>
  <si>
    <t>Presun hmôt pre kovové stavebné doplnkové konštrukcie v objektoch výšky do 6 m</t>
  </si>
  <si>
    <t>Uzemňovacie vedenie v zemi FeZn do 120mm2</t>
  </si>
  <si>
    <t>Kábel elektro vr. montáže a pripojenia</t>
  </si>
  <si>
    <t>01-04 - 04 - Zemné práce</t>
  </si>
  <si>
    <t>101 - Zemné práce - žumpy, medzišachta, VF</t>
  </si>
  <si>
    <t>102 - Zemné práce - strojovňa</t>
  </si>
  <si>
    <t>103 - Zemné práce - trafostanica, inžinierske siete</t>
  </si>
  <si>
    <t>104 - Zemné práce - spevnené plochy</t>
  </si>
  <si>
    <t>8 - Rozvody potrubia</t>
  </si>
  <si>
    <t>122101102R00</t>
  </si>
  <si>
    <t>Odkopávka a prekopávka nezapažená v hornine 1 a 2, nad 100 do 1000 m3</t>
  </si>
  <si>
    <t>131201102R00</t>
  </si>
  <si>
    <t>Výkop nezapaženej jamy v hornine 3, nad 100 do 1000 m3</t>
  </si>
  <si>
    <t>161101101R00</t>
  </si>
  <si>
    <t>Zvislé premiestnenie výkopku z hor.1-4 do 2,5 m</t>
  </si>
  <si>
    <t>162301101R00</t>
  </si>
  <si>
    <t xml:space="preserve">Vodorovné premiestnenie výkopku po spevnenej ceste z horniny tr.1-4, do 100 m3 na vzdialenosť do 500 m </t>
  </si>
  <si>
    <t>167101102R00</t>
  </si>
  <si>
    <t>Nakladanie neuľahnutého výkopku z hornín tr.1-4 nad 100 do 100 m3</t>
  </si>
  <si>
    <t>171101105R00</t>
  </si>
  <si>
    <t>Uloženie sypaniny do násypu  súdržnej horniny s mierou zhutnenia nad 103 % podľa Proctor-Standard</t>
  </si>
  <si>
    <t>171201201R00</t>
  </si>
  <si>
    <t>Uloženie sypaniny na skládky do 100 m3</t>
  </si>
  <si>
    <t>174101001</t>
  </si>
  <si>
    <t>Zásyp sypaninou so zhutnením jám, šachiet, rýh, zárezov alebo okolo objektov do 100 m3</t>
  </si>
  <si>
    <t>181101102R00</t>
  </si>
  <si>
    <t>Úprava pláne v zárezoch v hornine 1-4 so zhutnením</t>
  </si>
  <si>
    <t>213311111U00.</t>
  </si>
  <si>
    <t xml:space="preserve">Kamenivo drvené </t>
  </si>
  <si>
    <t>271531111R00.</t>
  </si>
  <si>
    <t>Vankúše z kameniva hrubého drveného fr.16-32mm</t>
  </si>
  <si>
    <t>271532211U00</t>
  </si>
  <si>
    <t>Vankúše z kameniva hrubého drveného fr.32-63mm</t>
  </si>
  <si>
    <t>564851111R00</t>
  </si>
  <si>
    <t>Podklad zo štrkodrviny s rozprestretím a zhutnením, po zhutnení hr. 150 mm</t>
  </si>
  <si>
    <t>573331120RT4</t>
  </si>
  <si>
    <t>Preliatie podkladového kameniva cement.maltou</t>
  </si>
  <si>
    <t>132201102R00</t>
  </si>
  <si>
    <t>Výkop ryhy do šírky 600 mm v horn.3 nad 100 m3</t>
  </si>
  <si>
    <t>271531111R00</t>
  </si>
  <si>
    <t>122201101R00</t>
  </si>
  <si>
    <t>Odkopávka a prekopávka nezapažená v hornine 3, do 100 m3</t>
  </si>
  <si>
    <t>175101101RT2</t>
  </si>
  <si>
    <t>Obsyp rozvodov sypaninou z vhodných hornín 1 až 4 bez prehodenia sypaniny</t>
  </si>
  <si>
    <t>213311111U00</t>
  </si>
  <si>
    <t>451573111R00</t>
  </si>
  <si>
    <t>Lôžko pod potrubie, stoky a drobné objekty, v otvorenom výkope z piesku a štrkopiesku do 63 mm</t>
  </si>
  <si>
    <t>460490012R00</t>
  </si>
  <si>
    <t>Rozvinutie a uloženie výstražnej fólie z PVC do ryhy, šírka do 33 cm</t>
  </si>
  <si>
    <t>122202201R00</t>
  </si>
  <si>
    <t>Odkopávka a prekopávka nezapažená pre cesty, v hornine 3 do 100 m3</t>
  </si>
  <si>
    <t>212572121</t>
  </si>
  <si>
    <t>Lôžko pre trativod z kameniva drobného ťaženého</t>
  </si>
  <si>
    <t>211971110</t>
  </si>
  <si>
    <t>Zhotovenie opláštenia výplne z geotextílie, v ryhe alebo v záreze so stenami šikmými o skl. do 1:2,5</t>
  </si>
  <si>
    <t>Potrubie PVC drenážne flexibilné d 80 mm</t>
  </si>
  <si>
    <t>28611261.A</t>
  </si>
  <si>
    <t>Potrubie kanalizačné KGEM SN 8 PVC 160x4,7x3000</t>
  </si>
  <si>
    <t>69370514</t>
  </si>
  <si>
    <t>Geotextília</t>
  </si>
  <si>
    <t>894423111RT1</t>
  </si>
  <si>
    <t>Osadenie betónových dielcov šachiet - šachtové dno</t>
  </si>
  <si>
    <t>894423112R00</t>
  </si>
  <si>
    <t>Osadenie betónových dielcov šachiet -  skruže</t>
  </si>
  <si>
    <t>28697048.A</t>
  </si>
  <si>
    <t>Dno šachtové</t>
  </si>
  <si>
    <t>286971751</t>
  </si>
  <si>
    <t>Skruž šachtová</t>
  </si>
  <si>
    <t>59225750</t>
  </si>
  <si>
    <t>Doska zákrytová</t>
  </si>
  <si>
    <t>998142261R00</t>
  </si>
  <si>
    <t>Presun hmôt pre obj 8144, zvislá nosná konštr.monolitická betónová</t>
  </si>
  <si>
    <t>01-05 - 05 - Ostatné</t>
  </si>
  <si>
    <t>501 - Stáčacie plochy</t>
  </si>
  <si>
    <t>56 - Podkladové vrstvy komunikácií a spevnených plôch</t>
  </si>
  <si>
    <t>57 - Kryty z kameniva živičné</t>
  </si>
  <si>
    <t>8 - Potrubné rozvody</t>
  </si>
  <si>
    <t>91 - Doplňujúce práce na komunikáciách</t>
  </si>
  <si>
    <t>Násyp pod základové konštr.z kameniva hrubé drveného fr.32-63mm</t>
  </si>
  <si>
    <t>271532212U00</t>
  </si>
  <si>
    <t>Násyp pod základové konštr.z  kameniva hrubého drveného fr. 16-32mm</t>
  </si>
  <si>
    <t>273321321R00</t>
  </si>
  <si>
    <t>Betón základových dosiek železový</t>
  </si>
  <si>
    <t>273322411R00</t>
  </si>
  <si>
    <t>Debnenie základových dosiek - zhotovenie</t>
  </si>
  <si>
    <t>Debnenie základových dosiek - odstránenie</t>
  </si>
  <si>
    <t>273361921R00</t>
  </si>
  <si>
    <t>Výstuž základových dosiek zo zváraných sietí</t>
  </si>
  <si>
    <t>28611220.A</t>
  </si>
  <si>
    <t>Potrubie PVC d 50 mm</t>
  </si>
  <si>
    <t>564762111R00</t>
  </si>
  <si>
    <t>Podklad z kam.drveného hr.200mm</t>
  </si>
  <si>
    <t>564782111R00</t>
  </si>
  <si>
    <t>Podklad z kam.drveného hr.300 cm</t>
  </si>
  <si>
    <t>573111111R00</t>
  </si>
  <si>
    <t>Postrek živičný infiltr.+ posyp, asfalt. 0,60kg/m2</t>
  </si>
  <si>
    <t>577115126RT2</t>
  </si>
  <si>
    <t>Betón asf.ACL 22+ (ABVH I), modifik.,nad 3 m, hr.70mm</t>
  </si>
  <si>
    <t>577141312RT2</t>
  </si>
  <si>
    <t>Betón asf.ACO 8 CH,ACO 11,ACO 16, do 3 m, hr. 50mm</t>
  </si>
  <si>
    <t>639571215R00</t>
  </si>
  <si>
    <t>Odkvapový chodník pozdĺž budovy zo štrku hr. 200 mm</t>
  </si>
  <si>
    <t>639571311R00</t>
  </si>
  <si>
    <t>Odkvapový chodník - textília proti prerastaniu 45g / m2</t>
  </si>
  <si>
    <t xml:space="preserve">
Osadenie betónových dielcov šácht šachtové dná</t>
  </si>
  <si>
    <t>Osadenie betónových dielcov šácht, skruže</t>
  </si>
  <si>
    <t>55243072</t>
  </si>
  <si>
    <t>Mreža šachtová liatinová</t>
  </si>
  <si>
    <t>59224152</t>
  </si>
  <si>
    <t>Skruž prefabrikovaná</t>
  </si>
  <si>
    <t>917762111R00</t>
  </si>
  <si>
    <t>Osadenie chodník. obrubníka betónového ležatého do lôžka z betónu prosteho tr. C 12/15 s bočnou oporou</t>
  </si>
  <si>
    <t>918101111R00</t>
  </si>
  <si>
    <t>Lôžko pod obrubníky, krajníky alebo obruby z dlažob. kociek z betónu prostého tr. C 12/15</t>
  </si>
  <si>
    <t>59217450</t>
  </si>
  <si>
    <t>Obrubník cestný</t>
  </si>
  <si>
    <t>998225111R00</t>
  </si>
  <si>
    <t>Presun hmôt, pozemné komunikácie, krytiny živičné</t>
  </si>
  <si>
    <t>338171122R00</t>
  </si>
  <si>
    <t>Osadenie stĺpikov plot.ocel. do 2,6 m, zabet.</t>
  </si>
  <si>
    <t>767911130R00</t>
  </si>
  <si>
    <t>Montáž oplotenia strojového pletiva H do 2,0 m</t>
  </si>
  <si>
    <t>767920251T00</t>
  </si>
  <si>
    <t>Montáž 2 krídlové brány na oceľové stĺpiky vr. dodávky, plochy do 10m2</t>
  </si>
  <si>
    <t>15696010</t>
  </si>
  <si>
    <t xml:space="preserve">
drôt viazací</t>
  </si>
  <si>
    <t>31327504</t>
  </si>
  <si>
    <t>Pletivo 4hr drôtené plastifik 50x2,2x1800mm</t>
  </si>
  <si>
    <t>55342340</t>
  </si>
  <si>
    <t>Stĺpik plotový priebežný 2500 / 38x1,5 mm</t>
  </si>
  <si>
    <t>55342347</t>
  </si>
  <si>
    <t xml:space="preserve">
Vzpera plotová komaxit 2500 / 38x1,5 mm</t>
  </si>
  <si>
    <t xml:space="preserve">
Presun hmôt pre konštr.kovové stav.doplnkové, Výšky do 6 m</t>
  </si>
  <si>
    <t>01-06 - 06 - Fermentor - 22/6</t>
  </si>
  <si>
    <t>33 - Stĺpy, piliera, stožiare, stojky</t>
  </si>
  <si>
    <t>94 - Lešenie a stavebné výťahy</t>
  </si>
  <si>
    <t>95 - Dokončovacie konštrukcie na pozemných stavbách</t>
  </si>
  <si>
    <t>713 - Izolácie tepelné</t>
  </si>
  <si>
    <t>783 - Nátery</t>
  </si>
  <si>
    <t>273323411RT5</t>
  </si>
  <si>
    <t>Železobetón základ. dosiek vodostavebný C 25/30</t>
  </si>
  <si>
    <t>273356031R00</t>
  </si>
  <si>
    <t>Debnenie základových dosiek, plochy zaoblené, zhotovenie</t>
  </si>
  <si>
    <t>273356032R00</t>
  </si>
  <si>
    <t>Debnenie základových dosiek, plochy zaoblené,odstránenie</t>
  </si>
  <si>
    <t>273361521R00</t>
  </si>
  <si>
    <t>Výstuž základových dosiek z betonárskej ocele zo zváraných sietí</t>
  </si>
  <si>
    <t>9990001</t>
  </si>
  <si>
    <t>Tesniaci pás</t>
  </si>
  <si>
    <t>380326132R00</t>
  </si>
  <si>
    <t>Komplet. konštr.nádrží zo ŽB</t>
  </si>
  <si>
    <t>380356223T01</t>
  </si>
  <si>
    <t>Debnenie kompl.konštr.neom. pl.zaoblených, zhotovenie</t>
  </si>
  <si>
    <t>380356224T02</t>
  </si>
  <si>
    <t>Debnenie kompl.konštr.neom.pl.zaoblených,odstránenie</t>
  </si>
  <si>
    <t>380361006U00</t>
  </si>
  <si>
    <t>Výstuž kompletných konštrukcií</t>
  </si>
  <si>
    <t>330321411R00</t>
  </si>
  <si>
    <t>Betón stĺpov a pilierov železový</t>
  </si>
  <si>
    <t>332351101R00</t>
  </si>
  <si>
    <t>Debnenie stĺpov oblých - zhotovenie</t>
  </si>
  <si>
    <t>332351102R00</t>
  </si>
  <si>
    <t>Debnenie stĺpov oblých - odstránenie</t>
  </si>
  <si>
    <t>332351108R00</t>
  </si>
  <si>
    <t>Príplatok za vzopretie celej výmery debnenia pri výške 4-6 m</t>
  </si>
  <si>
    <t>332361821R00</t>
  </si>
  <si>
    <t>Výztuž stĺpov oblých z betonárskej ocele</t>
  </si>
  <si>
    <t>334353921U00</t>
  </si>
  <si>
    <t>Príplatok systém.debnenia stĺpov hlava piliera Y</t>
  </si>
  <si>
    <t>31686270.A</t>
  </si>
  <si>
    <t>Lešenie pojazdné výška 6,9 m</t>
  </si>
  <si>
    <t>sada</t>
  </si>
  <si>
    <t>952901411R00</t>
  </si>
  <si>
    <t>Vyčistenie ostatných objektov</t>
  </si>
  <si>
    <t>Presun hmôt, zásobníky poľnohospodárske monolitické</t>
  </si>
  <si>
    <t>713121111R00</t>
  </si>
  <si>
    <t>Izolácia tepelná podláh na sucho, jednovrstvová</t>
  </si>
  <si>
    <t>713131131R00</t>
  </si>
  <si>
    <t>Izolácia tepelná stien</t>
  </si>
  <si>
    <t>28376346.A</t>
  </si>
  <si>
    <t>Tepelná izolácia XPS</t>
  </si>
  <si>
    <t>998713201R00</t>
  </si>
  <si>
    <t>Presun hmôt pro izolácie tepelné, výšky do 6 m</t>
  </si>
  <si>
    <t>767392112R00</t>
  </si>
  <si>
    <t>Montáž krytiny plechom tvarovaným</t>
  </si>
  <si>
    <t>15484100</t>
  </si>
  <si>
    <t>Plech trapézový</t>
  </si>
  <si>
    <t>Presun hmôt pro klampiarske konštr., výšky do 6 m</t>
  </si>
  <si>
    <t>783814131T00</t>
  </si>
  <si>
    <t>Ochranný náter betónových prvkov</t>
  </si>
  <si>
    <t>Rozvod uzemňovací v zemi FeZn do 120 mm2</t>
  </si>
  <si>
    <t>01-07 - 07 - Dofermentor - 22/6</t>
  </si>
  <si>
    <t>33 - Stĺpy, piliere, stožiare, stojky</t>
  </si>
  <si>
    <t>01-08 - 08 - Skladovacia nádrž 30/10</t>
  </si>
  <si>
    <t xml:space="preserve">
Železobetón základ. dosiek vodostavebný C 25/30</t>
  </si>
  <si>
    <t>Debnenie základových dosiek, plochy zaoblené, odstránenie</t>
  </si>
  <si>
    <t>02 - Technologická časť</t>
  </si>
  <si>
    <t>02-01 - 01 - Vstupná nádrž</t>
  </si>
  <si>
    <t>651 - Kontrolné prvky a zariadenia</t>
  </si>
  <si>
    <t>652 - Dávkovacie a miešacie zariadenie , čerpadla</t>
  </si>
  <si>
    <t>M</t>
  </si>
  <si>
    <t>65100100V00</t>
  </si>
  <si>
    <t>Snímač naplnenia vr. materiálu a pripojenie</t>
  </si>
  <si>
    <t>65200122T00</t>
  </si>
  <si>
    <t>Odstředivé čerpadlo vr. el.připojení</t>
  </si>
  <si>
    <t>02-02 - 02 - Fermentor - 22/6</t>
  </si>
  <si>
    <t>653 - Potrubné rozvody hnojovnice</t>
  </si>
  <si>
    <t>654 - Potrubné rozvody bioplynu</t>
  </si>
  <si>
    <t>657 - Teplovod</t>
  </si>
  <si>
    <t>652 - Dávkovacie a miešacie zariadenie, čerpadla</t>
  </si>
  <si>
    <t>655 - Zásobník plynu</t>
  </si>
  <si>
    <t>656 - Vykurovací systém nádrží</t>
  </si>
  <si>
    <t>659 - Ostatné príslušenstvo nádrží</t>
  </si>
  <si>
    <t>65400103V00</t>
  </si>
  <si>
    <t>Rozvody hnojovnice - z VJ do F vr. montáže</t>
  </si>
  <si>
    <t>451315111R00</t>
  </si>
  <si>
    <t>Podkladová vrstva z betónu prostého</t>
  </si>
  <si>
    <t>Osadenie betonových dielcov šachiet- šachtové dná</t>
  </si>
  <si>
    <t>Osadenie betonových dielcov šachiet- skruže</t>
  </si>
  <si>
    <t>998271301</t>
  </si>
  <si>
    <t>Presun hmôt pre kanal. hĺbené monolit. z betónu alebo železobetónu v otvorenom výkope</t>
  </si>
  <si>
    <t>Izolácie proti vlhkosti zvisl. náter ALP, za studena 1x náter - vr. dodávky asfaltového laku</t>
  </si>
  <si>
    <t>Izolácie proti vlhkosti zvisl. pásy pritavením, 1 vrstva - materiál v špecifikácii</t>
  </si>
  <si>
    <t>Izolačný systém nopovou fóliou, zvisl. vr. dodávky fólie , lišty a doplnkov</t>
  </si>
  <si>
    <t>Presun hmôt pro izolácie proti vode, výšky do 6 m</t>
  </si>
  <si>
    <t>65400101V00</t>
  </si>
  <si>
    <t>Rozvody bioplynu - od F a DF po strojovňu vč. montáže</t>
  </si>
  <si>
    <t>65700102T00</t>
  </si>
  <si>
    <t>Predizolované potrubie pre vedenie vykurovacej vody</t>
  </si>
  <si>
    <t>65100101V00</t>
  </si>
  <si>
    <t>Snímač teploty vr. materiálu a pripojenie</t>
  </si>
  <si>
    <t>65100102V00</t>
  </si>
  <si>
    <t>Kontrolné priezory vr.osvetlenia a pripojenie vr. materiálu a elektrické pripojenie</t>
  </si>
  <si>
    <t>65100103V00</t>
  </si>
  <si>
    <t xml:space="preserve">
52/5000
Kontrolná pretlaková / podtlaková poistka vr. montáže</t>
  </si>
  <si>
    <t>65200101V00</t>
  </si>
  <si>
    <t>Vstupné šnekové zariadenia vr. el. pripojenia</t>
  </si>
  <si>
    <t>65200113V00</t>
  </si>
  <si>
    <t>Automatický zásobník vr.el.pripojenia</t>
  </si>
  <si>
    <t>65200114V00</t>
  </si>
  <si>
    <t xml:space="preserve">
55/5000
Fermentačné axiálne lopatkové miešadlo vr. Elektrické pripojenie</t>
  </si>
  <si>
    <t>65200117V00</t>
  </si>
  <si>
    <t>Špirálové čerpadlo  7,5 kW vr. el.pripojenie</t>
  </si>
  <si>
    <t>65500104V00</t>
  </si>
  <si>
    <t>Bioplynová membrána - pre nádrže pr. 22m vr. montáže</t>
  </si>
  <si>
    <t>65500113V00</t>
  </si>
  <si>
    <t>Upevňovací profil  - pre nádrže pr. 22m vr. montáže</t>
  </si>
  <si>
    <t>65500120T00</t>
  </si>
  <si>
    <t>Odsírenie- vedenie vzduchu do nádrže</t>
  </si>
  <si>
    <t>65600104V00</t>
  </si>
  <si>
    <t>16-ť okruhové vykurovanie - pre nádrže pr. 22m vr. montáže</t>
  </si>
  <si>
    <t>65600109V00</t>
  </si>
  <si>
    <t>Nemrznúca zmes</t>
  </si>
  <si>
    <t>65600112V00</t>
  </si>
  <si>
    <t>Anuloid tepla - strojovňa vr. montáže</t>
  </si>
  <si>
    <t>65600113V00</t>
  </si>
  <si>
    <t>Anuloid tepla - medzišachta vr. montáže</t>
  </si>
  <si>
    <t>65600121V00</t>
  </si>
  <si>
    <t>Obehové čerpadlo - vykurovanie vr. el.pripojenia</t>
  </si>
  <si>
    <t>65900101V00</t>
  </si>
  <si>
    <t xml:space="preserve">
Sada priechodiek vr. montáže</t>
  </si>
  <si>
    <t>65900102V00</t>
  </si>
  <si>
    <t>Núdzová výpusť vr. montáže</t>
  </si>
  <si>
    <t>289970111R00</t>
  </si>
  <si>
    <t>Vrstva geotextílie</t>
  </si>
  <si>
    <t>762811211T00</t>
  </si>
  <si>
    <t>Montáž záklopu, vrchného s medzerou 10mm hr. dosky, hr. 36mm, nerezové vruty</t>
  </si>
  <si>
    <t>762822143T01</t>
  </si>
  <si>
    <t>Montáž stropnývh trámov hranených, nerez. konzoly vr. dodávky reziva, hranoly 18x28</t>
  </si>
  <si>
    <t>Presun hmôt pre konštrukcie tesárske, výšky do 12 m</t>
  </si>
  <si>
    <t>02-03 - 03 - Dofermentor - 22/6</t>
  </si>
  <si>
    <t>652 - Dávkovacia a miešacie zariadenie  čerpadla</t>
  </si>
  <si>
    <t>Čidlo naplnenia vr. materiálu a pripojenia</t>
  </si>
  <si>
    <t>Čidlo teploty vr. materiálu a pripojenia</t>
  </si>
  <si>
    <t>Kontrolné priezory vč.osvetlenia a pripojenia vr. materiálu a el.pripojenia</t>
  </si>
  <si>
    <t>Kontrolná pretlaková/podtlaková pojistka vr. montáže</t>
  </si>
  <si>
    <t>Fermentačné axiálne lopatkové miešadlo vr. el.pripojenia</t>
  </si>
  <si>
    <t>Špirálové čerpadlo  5,5 kW vr. el.pripojenia</t>
  </si>
  <si>
    <t>Odsirenie - vedenie vzduchu do nádrže</t>
  </si>
  <si>
    <t>Sada priechodiek vr. montáže</t>
  </si>
  <si>
    <t>Montáž záklopu, vrchného s medzerou 10mm hrubé dosky, hr.36mm, nerez vrutmi</t>
  </si>
  <si>
    <t>Montáž stropníc hraneného a polohraneného reziva, nerez konzoly vr. dodávky reziva, hranoly 18x28</t>
  </si>
  <si>
    <t>998762102</t>
  </si>
  <si>
    <t>02-04 - 04 - Skladovacia nádrž - 30/10</t>
  </si>
  <si>
    <t>652 - Dávkovacie a miešacie zariadenie čerpadla</t>
  </si>
  <si>
    <t>434200003RA0</t>
  </si>
  <si>
    <t xml:space="preserve">
Rebrík, plošina, ochranný kôš</t>
  </si>
  <si>
    <t>65400102V00</t>
  </si>
  <si>
    <t>Rozvody digestátu - z DF do KS vr. montáže</t>
  </si>
  <si>
    <t>Snímač naplnenia vr. materiálu a pripojenia</t>
  </si>
  <si>
    <t>65200115V00</t>
  </si>
  <si>
    <t>Vrtuľové ponorné miešadlo 15 kW, vrtuľa z nerezu, vr. el.pripojenia, vedenia a posuvných pätiek</t>
  </si>
  <si>
    <t>65900550V00</t>
  </si>
  <si>
    <t>Vyskladňovacie čerpadlo 13,5kW</t>
  </si>
  <si>
    <t>65900558V00</t>
  </si>
  <si>
    <t>Vyskladňovací systém</t>
  </si>
  <si>
    <t>02-05 - 05 - Kogeneračná jednotka</t>
  </si>
  <si>
    <t>999-1 - Kogeneračné jednotky</t>
  </si>
  <si>
    <t>999-2 - Plynová rada</t>
  </si>
  <si>
    <t>9991016 T00</t>
  </si>
  <si>
    <t>Núdzový chladič - výfukových plynov</t>
  </si>
  <si>
    <t>9991017 T00</t>
  </si>
  <si>
    <t>Núdzový chladič - motorov</t>
  </si>
  <si>
    <t>9991020 T00</t>
  </si>
  <si>
    <t>Výfukové zariadenie s výmenníkom tepla</t>
  </si>
  <si>
    <t>9991022 T00</t>
  </si>
  <si>
    <t>Výduchová kulisa, vr. žalúzie a ventilátoru</t>
  </si>
  <si>
    <t>9991023 T00</t>
  </si>
  <si>
    <t>Nasávacia kulisa, vr. tlmiča hluku</t>
  </si>
  <si>
    <t>9991027 T00</t>
  </si>
  <si>
    <t>Merač množstva  plynu</t>
  </si>
  <si>
    <t>9991028 T00</t>
  </si>
  <si>
    <t>Elektropripojenie KJ</t>
  </si>
  <si>
    <t>9991035 T00</t>
  </si>
  <si>
    <t>Kogeneračná jednotka BGA 136, 250kW vr.príslušenstva</t>
  </si>
  <si>
    <t>9992010 T00</t>
  </si>
  <si>
    <t>Plynová rada agriClean 300</t>
  </si>
  <si>
    <t>02-06 - 06 - Ovládanie BPS</t>
  </si>
  <si>
    <t>999-3 - Rozvádzač BPS</t>
  </si>
  <si>
    <t>9990701  TA0</t>
  </si>
  <si>
    <t>Riadiaca jednotka bioplynovej stanice</t>
  </si>
  <si>
    <t>02-07 - 07 - Núdzový horák</t>
  </si>
  <si>
    <t>651006100</t>
  </si>
  <si>
    <t>Núdzový horák na spaľovanie bioplynu 260m3/h vrátane bezpečnostných prvkov</t>
  </si>
  <si>
    <t>kompl.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</si>
</sst>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sz val="10"/>
      <color rgb="FF00336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29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166" fontId="20" fillId="0" borderId="17" xfId="0" applyNumberFormat="1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4" fontId="29" fillId="4" borderId="0" xfId="0" applyNumberFormat="1" applyFont="1" applyFill="1" applyBorder="1" applyAlignment="1" applyProtection="1">
      <alignment vertical="center"/>
      <protection locked="0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9" fillId="4" borderId="0" xfId="0" applyFont="1" applyFill="1" applyBorder="1" applyAlignment="1" applyProtection="1">
      <alignment horizontal="left" vertical="center"/>
      <protection locked="0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0" fillId="2" borderId="0" xfId="0" applyFill="1" applyProtection="1">
      <protection/>
    </xf>
    <xf numFmtId="0" fontId="11" fillId="2" borderId="0" xfId="20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vertical="center"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 vertical="center"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4" fontId="35" fillId="4" borderId="25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13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2:71" ht="36.95" customHeight="1">
      <c r="B4" s="24"/>
      <c r="C4" s="25" t="s">
        <v>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12</v>
      </c>
      <c r="BE4" s="28" t="s">
        <v>13</v>
      </c>
      <c r="BS4" s="20" t="s">
        <v>9</v>
      </c>
    </row>
    <row r="5" spans="2:71" ht="14.4" customHeight="1">
      <c r="B5" s="24"/>
      <c r="C5" s="29"/>
      <c r="D5" s="30" t="s">
        <v>14</v>
      </c>
      <c r="E5" s="29"/>
      <c r="F5" s="29"/>
      <c r="G5" s="29"/>
      <c r="H5" s="29"/>
      <c r="I5" s="29"/>
      <c r="J5" s="29"/>
      <c r="K5" s="31" t="s">
        <v>15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16</v>
      </c>
      <c r="BS5" s="20" t="s">
        <v>9</v>
      </c>
    </row>
    <row r="6" spans="2:71" ht="36.95" customHeight="1">
      <c r="B6" s="24"/>
      <c r="C6" s="29"/>
      <c r="D6" s="33" t="s">
        <v>17</v>
      </c>
      <c r="E6" s="29"/>
      <c r="F6" s="29"/>
      <c r="G6" s="29"/>
      <c r="H6" s="29"/>
      <c r="I6" s="29"/>
      <c r="J6" s="29"/>
      <c r="K6" s="34" t="s">
        <v>18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9</v>
      </c>
    </row>
    <row r="7" spans="2:71" ht="14.4" customHeight="1">
      <c r="B7" s="24"/>
      <c r="C7" s="29"/>
      <c r="D7" s="36" t="s">
        <v>19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20</v>
      </c>
      <c r="AL7" s="29"/>
      <c r="AM7" s="29"/>
      <c r="AN7" s="31" t="s">
        <v>5</v>
      </c>
      <c r="AO7" s="29"/>
      <c r="AP7" s="29"/>
      <c r="AQ7" s="27"/>
      <c r="BE7" s="35"/>
      <c r="BS7" s="20" t="s">
        <v>9</v>
      </c>
    </row>
    <row r="8" spans="2:71" ht="14.4" customHeight="1">
      <c r="B8" s="24"/>
      <c r="C8" s="29"/>
      <c r="D8" s="36" t="s">
        <v>21</v>
      </c>
      <c r="E8" s="29"/>
      <c r="F8" s="29"/>
      <c r="G8" s="29"/>
      <c r="H8" s="29"/>
      <c r="I8" s="29"/>
      <c r="J8" s="29"/>
      <c r="K8" s="31" t="s">
        <v>22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23</v>
      </c>
      <c r="AL8" s="29"/>
      <c r="AM8" s="29"/>
      <c r="AN8" s="37" t="s">
        <v>24</v>
      </c>
      <c r="AO8" s="29"/>
      <c r="AP8" s="29"/>
      <c r="AQ8" s="27"/>
      <c r="BE8" s="35"/>
      <c r="BS8" s="20" t="s">
        <v>9</v>
      </c>
    </row>
    <row r="9" spans="2:71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9</v>
      </c>
    </row>
    <row r="10" spans="2:71" ht="14.4" customHeight="1">
      <c r="B10" s="24"/>
      <c r="C10" s="29"/>
      <c r="D10" s="36" t="s">
        <v>25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26</v>
      </c>
      <c r="AL10" s="29"/>
      <c r="AM10" s="29"/>
      <c r="AN10" s="31" t="s">
        <v>5</v>
      </c>
      <c r="AO10" s="29"/>
      <c r="AP10" s="29"/>
      <c r="AQ10" s="27"/>
      <c r="BE10" s="35"/>
      <c r="BS10" s="20" t="s">
        <v>9</v>
      </c>
    </row>
    <row r="11" spans="2:71" ht="18.45" customHeight="1">
      <c r="B11" s="24"/>
      <c r="C11" s="29"/>
      <c r="D11" s="29"/>
      <c r="E11" s="31" t="s">
        <v>27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28</v>
      </c>
      <c r="AL11" s="29"/>
      <c r="AM11" s="29"/>
      <c r="AN11" s="31" t="s">
        <v>5</v>
      </c>
      <c r="AO11" s="29"/>
      <c r="AP11" s="29"/>
      <c r="AQ11" s="27"/>
      <c r="BE11" s="35"/>
      <c r="BS11" s="20" t="s">
        <v>9</v>
      </c>
    </row>
    <row r="12" spans="2:71" ht="6.95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9</v>
      </c>
    </row>
    <row r="13" spans="2:71" ht="14.4" customHeight="1">
      <c r="B13" s="24"/>
      <c r="C13" s="29"/>
      <c r="D13" s="36" t="s">
        <v>29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26</v>
      </c>
      <c r="AL13" s="29"/>
      <c r="AM13" s="29"/>
      <c r="AN13" s="38" t="s">
        <v>30</v>
      </c>
      <c r="AO13" s="29"/>
      <c r="AP13" s="29"/>
      <c r="AQ13" s="27"/>
      <c r="BE13" s="35"/>
      <c r="BS13" s="20" t="s">
        <v>9</v>
      </c>
    </row>
    <row r="14" spans="2:71" ht="13.5">
      <c r="B14" s="24"/>
      <c r="C14" s="29"/>
      <c r="D14" s="29"/>
      <c r="E14" s="38" t="s">
        <v>30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28</v>
      </c>
      <c r="AL14" s="29"/>
      <c r="AM14" s="29"/>
      <c r="AN14" s="38" t="s">
        <v>30</v>
      </c>
      <c r="AO14" s="29"/>
      <c r="AP14" s="29"/>
      <c r="AQ14" s="27"/>
      <c r="BE14" s="35"/>
      <c r="BS14" s="20" t="s">
        <v>9</v>
      </c>
    </row>
    <row r="15" spans="2:71" ht="6.95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spans="2:71" ht="14.4" customHeight="1">
      <c r="B16" s="24"/>
      <c r="C16" s="29"/>
      <c r="D16" s="36" t="s">
        <v>31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26</v>
      </c>
      <c r="AL16" s="29"/>
      <c r="AM16" s="29"/>
      <c r="AN16" s="31" t="s">
        <v>5</v>
      </c>
      <c r="AO16" s="29"/>
      <c r="AP16" s="29"/>
      <c r="AQ16" s="27"/>
      <c r="BE16" s="35"/>
      <c r="BS16" s="20" t="s">
        <v>6</v>
      </c>
    </row>
    <row r="17" spans="2:71" ht="18.45" customHeight="1">
      <c r="B17" s="24"/>
      <c r="C17" s="29"/>
      <c r="D17" s="29"/>
      <c r="E17" s="31" t="s">
        <v>32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28</v>
      </c>
      <c r="AL17" s="29"/>
      <c r="AM17" s="29"/>
      <c r="AN17" s="31" t="s">
        <v>5</v>
      </c>
      <c r="AO17" s="29"/>
      <c r="AP17" s="29"/>
      <c r="AQ17" s="27"/>
      <c r="BE17" s="35"/>
      <c r="BS17" s="20" t="s">
        <v>33</v>
      </c>
    </row>
    <row r="18" spans="2:71" ht="6.95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9</v>
      </c>
    </row>
    <row r="19" spans="2:71" ht="14.4" customHeight="1">
      <c r="B19" s="24"/>
      <c r="C19" s="29"/>
      <c r="D19" s="36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26</v>
      </c>
      <c r="AL19" s="29"/>
      <c r="AM19" s="29"/>
      <c r="AN19" s="31" t="s">
        <v>5</v>
      </c>
      <c r="AO19" s="29"/>
      <c r="AP19" s="29"/>
      <c r="AQ19" s="27"/>
      <c r="BE19" s="35"/>
      <c r="BS19" s="20" t="s">
        <v>9</v>
      </c>
    </row>
    <row r="20" spans="2:57" ht="18.45" customHeight="1">
      <c r="B20" s="24"/>
      <c r="C20" s="29"/>
      <c r="D20" s="29"/>
      <c r="E20" s="31" t="s">
        <v>35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28</v>
      </c>
      <c r="AL20" s="29"/>
      <c r="AM20" s="29"/>
      <c r="AN20" s="31" t="s">
        <v>5</v>
      </c>
      <c r="AO20" s="29"/>
      <c r="AP20" s="29"/>
      <c r="AQ20" s="27"/>
      <c r="BE20" s="35"/>
    </row>
    <row r="21" spans="2:57" ht="6.95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 spans="2:57" ht="13.5">
      <c r="B22" s="24"/>
      <c r="C22" s="29"/>
      <c r="D22" s="36" t="s">
        <v>36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spans="2:57" ht="16.5" customHeight="1">
      <c r="B23" s="24"/>
      <c r="C23" s="29"/>
      <c r="D23" s="29"/>
      <c r="E23" s="40" t="s">
        <v>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spans="2:57" ht="6.95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spans="2:57" ht="6.95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spans="2:57" ht="14.4" customHeight="1">
      <c r="B26" s="24"/>
      <c r="C26" s="29"/>
      <c r="D26" s="42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ROUND(AG87,2)</f>
        <v>0</v>
      </c>
      <c r="AL26" s="29"/>
      <c r="AM26" s="29"/>
      <c r="AN26" s="29"/>
      <c r="AO26" s="29"/>
      <c r="AP26" s="29"/>
      <c r="AQ26" s="27"/>
      <c r="BE26" s="35"/>
    </row>
    <row r="27" spans="2:57" ht="14.4" customHeight="1">
      <c r="B27" s="24"/>
      <c r="C27" s="29"/>
      <c r="D27" s="42" t="s">
        <v>38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ROUND(AG106,2)</f>
        <v>0</v>
      </c>
      <c r="AL27" s="43"/>
      <c r="AM27" s="43"/>
      <c r="AN27" s="43"/>
      <c r="AO27" s="43"/>
      <c r="AP27" s="29"/>
      <c r="AQ27" s="27"/>
      <c r="BE27" s="35"/>
    </row>
    <row r="28" spans="2:57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pans="2:57" s="1" customFormat="1" ht="25.9" customHeight="1">
      <c r="B29" s="44"/>
      <c r="C29" s="45"/>
      <c r="D29" s="47" t="s">
        <v>39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ROUND(AK26+AK27,2)</f>
        <v>0</v>
      </c>
      <c r="AL29" s="48"/>
      <c r="AM29" s="48"/>
      <c r="AN29" s="48"/>
      <c r="AO29" s="48"/>
      <c r="AP29" s="45"/>
      <c r="AQ29" s="46"/>
      <c r="BE29" s="35"/>
    </row>
    <row r="30" spans="2:57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pans="2:57" s="2" customFormat="1" ht="14.4" customHeight="1">
      <c r="B31" s="50"/>
      <c r="C31" s="51"/>
      <c r="D31" s="52" t="s">
        <v>40</v>
      </c>
      <c r="E31" s="51"/>
      <c r="F31" s="52" t="s">
        <v>41</v>
      </c>
      <c r="G31" s="51"/>
      <c r="H31" s="51"/>
      <c r="I31" s="51"/>
      <c r="J31" s="51"/>
      <c r="K31" s="51"/>
      <c r="L31" s="53">
        <v>0.2</v>
      </c>
      <c r="M31" s="51"/>
      <c r="N31" s="51"/>
      <c r="O31" s="51"/>
      <c r="P31" s="51"/>
      <c r="Q31" s="51"/>
      <c r="R31" s="51"/>
      <c r="S31" s="51"/>
      <c r="T31" s="54" t="s">
        <v>42</v>
      </c>
      <c r="U31" s="51"/>
      <c r="V31" s="51"/>
      <c r="W31" s="55">
        <f>ROUND(AZ87+SUM(CD107:CD111),2)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ROUND(AV87+SUM(BY107:BY111),2)</f>
        <v>0</v>
      </c>
      <c r="AL31" s="51"/>
      <c r="AM31" s="51"/>
      <c r="AN31" s="51"/>
      <c r="AO31" s="51"/>
      <c r="AP31" s="51"/>
      <c r="AQ31" s="56"/>
      <c r="BE31" s="35"/>
    </row>
    <row r="32" spans="2:57" s="2" customFormat="1" ht="14.4" customHeight="1">
      <c r="B32" s="50"/>
      <c r="C32" s="51"/>
      <c r="D32" s="51"/>
      <c r="E32" s="51"/>
      <c r="F32" s="52" t="s">
        <v>43</v>
      </c>
      <c r="G32" s="51"/>
      <c r="H32" s="51"/>
      <c r="I32" s="51"/>
      <c r="J32" s="51"/>
      <c r="K32" s="51"/>
      <c r="L32" s="53">
        <v>0.2</v>
      </c>
      <c r="M32" s="51"/>
      <c r="N32" s="51"/>
      <c r="O32" s="51"/>
      <c r="P32" s="51"/>
      <c r="Q32" s="51"/>
      <c r="R32" s="51"/>
      <c r="S32" s="51"/>
      <c r="T32" s="54" t="s">
        <v>42</v>
      </c>
      <c r="U32" s="51"/>
      <c r="V32" s="51"/>
      <c r="W32" s="55">
        <f>ROUND(BA87+SUM(CE107:CE111),2)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ROUND(AW87+SUM(BZ107:BZ111),2)</f>
        <v>0</v>
      </c>
      <c r="AL32" s="51"/>
      <c r="AM32" s="51"/>
      <c r="AN32" s="51"/>
      <c r="AO32" s="51"/>
      <c r="AP32" s="51"/>
      <c r="AQ32" s="56"/>
      <c r="BE32" s="35"/>
    </row>
    <row r="33" spans="2:57" s="2" customFormat="1" ht="14.4" customHeight="1" hidden="1">
      <c r="B33" s="50"/>
      <c r="C33" s="51"/>
      <c r="D33" s="51"/>
      <c r="E33" s="51"/>
      <c r="F33" s="52" t="s">
        <v>44</v>
      </c>
      <c r="G33" s="51"/>
      <c r="H33" s="51"/>
      <c r="I33" s="51"/>
      <c r="J33" s="51"/>
      <c r="K33" s="51"/>
      <c r="L33" s="53">
        <v>0.2</v>
      </c>
      <c r="M33" s="51"/>
      <c r="N33" s="51"/>
      <c r="O33" s="51"/>
      <c r="P33" s="51"/>
      <c r="Q33" s="51"/>
      <c r="R33" s="51"/>
      <c r="S33" s="51"/>
      <c r="T33" s="54" t="s">
        <v>42</v>
      </c>
      <c r="U33" s="51"/>
      <c r="V33" s="51"/>
      <c r="W33" s="55">
        <f>ROUND(BB87+SUM(CF107:CF111),2)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spans="2:57" s="2" customFormat="1" ht="14.4" customHeight="1" hidden="1">
      <c r="B34" s="50"/>
      <c r="C34" s="51"/>
      <c r="D34" s="51"/>
      <c r="E34" s="51"/>
      <c r="F34" s="52" t="s">
        <v>45</v>
      </c>
      <c r="G34" s="51"/>
      <c r="H34" s="51"/>
      <c r="I34" s="51"/>
      <c r="J34" s="51"/>
      <c r="K34" s="51"/>
      <c r="L34" s="53">
        <v>0.2</v>
      </c>
      <c r="M34" s="51"/>
      <c r="N34" s="51"/>
      <c r="O34" s="51"/>
      <c r="P34" s="51"/>
      <c r="Q34" s="51"/>
      <c r="R34" s="51"/>
      <c r="S34" s="51"/>
      <c r="T34" s="54" t="s">
        <v>42</v>
      </c>
      <c r="U34" s="51"/>
      <c r="V34" s="51"/>
      <c r="W34" s="55">
        <f>ROUND(BC87+SUM(CG107:CG111),2)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spans="2:43" s="2" customFormat="1" ht="14.4" customHeight="1" hidden="1">
      <c r="B35" s="50"/>
      <c r="C35" s="51"/>
      <c r="D35" s="51"/>
      <c r="E35" s="51"/>
      <c r="F35" s="52" t="s">
        <v>46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42</v>
      </c>
      <c r="U35" s="51"/>
      <c r="V35" s="51"/>
      <c r="W35" s="55">
        <f>ROUND(BD87+SUM(CH107:CH111),2)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pans="2:43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pans="2:43" s="1" customFormat="1" ht="25.9" customHeight="1">
      <c r="B37" s="44"/>
      <c r="C37" s="57"/>
      <c r="D37" s="58" t="s">
        <v>47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48</v>
      </c>
      <c r="U37" s="59"/>
      <c r="V37" s="59"/>
      <c r="W37" s="59"/>
      <c r="X37" s="61" t="s">
        <v>49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pans="2:43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 spans="2:43" ht="13.5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3.5">
      <c r="B49" s="44"/>
      <c r="C49" s="45"/>
      <c r="D49" s="64" t="s">
        <v>50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51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 spans="2:43" ht="13.5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 spans="2:43" ht="13.5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 spans="2:43" ht="13.5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 spans="2:43" ht="13.5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 spans="2:43" ht="13.5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 spans="2:43" ht="13.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 spans="2:43" ht="13.5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 spans="2:43" ht="13.5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pans="2:43" s="1" customFormat="1" ht="13.5">
      <c r="B58" s="44"/>
      <c r="C58" s="45"/>
      <c r="D58" s="69" t="s">
        <v>52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53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52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53</v>
      </c>
      <c r="AN58" s="70"/>
      <c r="AO58" s="72"/>
      <c r="AP58" s="45"/>
      <c r="AQ58" s="46"/>
    </row>
    <row r="59" spans="2:43" ht="13.5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3.5">
      <c r="B60" s="44"/>
      <c r="C60" s="45"/>
      <c r="D60" s="64" t="s">
        <v>54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55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 spans="2:43" ht="13.5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 spans="2:43" ht="13.5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 spans="2:43" ht="13.5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 spans="2:43" ht="13.5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 spans="2:43" ht="13.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 spans="2:43" ht="13.5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 spans="2:43" ht="13.5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 spans="2:43" ht="13.5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pans="2:43" s="1" customFormat="1" ht="13.5">
      <c r="B69" s="44"/>
      <c r="C69" s="45"/>
      <c r="D69" s="69" t="s">
        <v>52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53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52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53</v>
      </c>
      <c r="AN69" s="70"/>
      <c r="AO69" s="72"/>
      <c r="AP69" s="45"/>
      <c r="AQ69" s="46"/>
    </row>
    <row r="70" spans="2:43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pans="2:43" s="1" customFormat="1" ht="6.95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pans="2:43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pans="2:43" s="1" customFormat="1" ht="36.95" customHeight="1">
      <c r="B76" s="44"/>
      <c r="C76" s="25" t="s">
        <v>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pans="2:43" s="3" customFormat="1" ht="14.4" customHeight="1">
      <c r="B77" s="79"/>
      <c r="C77" s="36" t="s">
        <v>14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9-18-3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pans="2:43" s="4" customFormat="1" ht="36.95" customHeight="1">
      <c r="B78" s="82"/>
      <c r="C78" s="83" t="s">
        <v>17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Poľnohospodárska bioplynová stanica Dvor Mikuláš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pans="2:43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pans="2:43" s="1" customFormat="1" ht="13.5">
      <c r="B80" s="44"/>
      <c r="C80" s="36" t="s">
        <v>21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>Dvor Mikuláš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23</v>
      </c>
      <c r="AJ80" s="45"/>
      <c r="AK80" s="45"/>
      <c r="AL80" s="45"/>
      <c r="AM80" s="88" t="str">
        <f>IF(AN8="","",AN8)</f>
        <v>7. 9. 2018</v>
      </c>
      <c r="AN80" s="45"/>
      <c r="AO80" s="45"/>
      <c r="AP80" s="45"/>
      <c r="AQ80" s="46"/>
    </row>
    <row r="81" spans="2:43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pans="2:56" s="1" customFormat="1" ht="13.5">
      <c r="B82" s="44"/>
      <c r="C82" s="36" t="s">
        <v>25</v>
      </c>
      <c r="D82" s="45"/>
      <c r="E82" s="45"/>
      <c r="F82" s="45"/>
      <c r="G82" s="45"/>
      <c r="H82" s="45"/>
      <c r="I82" s="45"/>
      <c r="J82" s="45"/>
      <c r="K82" s="45"/>
      <c r="L82" s="80" t="str">
        <f>IF(E11="","",E11)</f>
        <v>AGROCONTRACT Mikuláš a.s.,94655 Dubník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31</v>
      </c>
      <c r="AJ82" s="45"/>
      <c r="AK82" s="45"/>
      <c r="AL82" s="45"/>
      <c r="AM82" s="80" t="str">
        <f>IF(E17="","",E17)</f>
        <v xml:space="preserve"> </v>
      </c>
      <c r="AN82" s="80"/>
      <c r="AO82" s="80"/>
      <c r="AP82" s="80"/>
      <c r="AQ82" s="46"/>
      <c r="AS82" s="89" t="s">
        <v>57</v>
      </c>
      <c r="AT82" s="90"/>
      <c r="AU82" s="65"/>
      <c r="AV82" s="65"/>
      <c r="AW82" s="65"/>
      <c r="AX82" s="65"/>
      <c r="AY82" s="65"/>
      <c r="AZ82" s="65"/>
      <c r="BA82" s="65"/>
      <c r="BB82" s="65"/>
      <c r="BC82" s="65"/>
      <c r="BD82" s="66"/>
    </row>
    <row r="83" spans="2:56" s="1" customFormat="1" ht="13.5">
      <c r="B83" s="44"/>
      <c r="C83" s="36" t="s">
        <v>29</v>
      </c>
      <c r="D83" s="45"/>
      <c r="E83" s="45"/>
      <c r="F83" s="45"/>
      <c r="G83" s="45"/>
      <c r="H83" s="45"/>
      <c r="I83" s="45"/>
      <c r="J83" s="45"/>
      <c r="K83" s="45"/>
      <c r="L83" s="80" t="str">
        <f>IF(E14="Vyplň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34</v>
      </c>
      <c r="AJ83" s="45"/>
      <c r="AK83" s="45"/>
      <c r="AL83" s="45"/>
      <c r="AM83" s="80" t="str">
        <f>IF(E20="","",E20)</f>
        <v>Szegheőová</v>
      </c>
      <c r="AN83" s="80"/>
      <c r="AO83" s="80"/>
      <c r="AP83" s="80"/>
      <c r="AQ83" s="46"/>
      <c r="AS83" s="91"/>
      <c r="AT83" s="52"/>
      <c r="AU83" s="45"/>
      <c r="AV83" s="45"/>
      <c r="AW83" s="45"/>
      <c r="AX83" s="45"/>
      <c r="AY83" s="45"/>
      <c r="AZ83" s="45"/>
      <c r="BA83" s="45"/>
      <c r="BB83" s="45"/>
      <c r="BC83" s="45"/>
      <c r="BD83" s="92"/>
    </row>
    <row r="84" spans="2:56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1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2"/>
    </row>
    <row r="85" spans="2:56" s="1" customFormat="1" ht="29.25" customHeight="1">
      <c r="B85" s="44"/>
      <c r="C85" s="93" t="s">
        <v>58</v>
      </c>
      <c r="D85" s="94"/>
      <c r="E85" s="94"/>
      <c r="F85" s="94"/>
      <c r="G85" s="94"/>
      <c r="H85" s="95"/>
      <c r="I85" s="96" t="s">
        <v>59</v>
      </c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6" t="s">
        <v>60</v>
      </c>
      <c r="AH85" s="94"/>
      <c r="AI85" s="94"/>
      <c r="AJ85" s="94"/>
      <c r="AK85" s="94"/>
      <c r="AL85" s="94"/>
      <c r="AM85" s="94"/>
      <c r="AN85" s="96" t="s">
        <v>61</v>
      </c>
      <c r="AO85" s="94"/>
      <c r="AP85" s="97"/>
      <c r="AQ85" s="46"/>
      <c r="AS85" s="98" t="s">
        <v>62</v>
      </c>
      <c r="AT85" s="99" t="s">
        <v>63</v>
      </c>
      <c r="AU85" s="99" t="s">
        <v>64</v>
      </c>
      <c r="AV85" s="99" t="s">
        <v>65</v>
      </c>
      <c r="AW85" s="99" t="s">
        <v>66</v>
      </c>
      <c r="AX85" s="99" t="s">
        <v>67</v>
      </c>
      <c r="AY85" s="99" t="s">
        <v>68</v>
      </c>
      <c r="AZ85" s="99" t="s">
        <v>69</v>
      </c>
      <c r="BA85" s="99" t="s">
        <v>70</v>
      </c>
      <c r="BB85" s="99" t="s">
        <v>71</v>
      </c>
      <c r="BC85" s="99" t="s">
        <v>72</v>
      </c>
      <c r="BD85" s="100" t="s">
        <v>73</v>
      </c>
    </row>
    <row r="86" spans="2:5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1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pans="2:76" s="4" customFormat="1" ht="32.4" customHeight="1">
      <c r="B87" s="82"/>
      <c r="C87" s="102" t="s">
        <v>74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4">
        <f>ROUND(AG88+AG97,2)</f>
        <v>0</v>
      </c>
      <c r="AH87" s="104"/>
      <c r="AI87" s="104"/>
      <c r="AJ87" s="104"/>
      <c r="AK87" s="104"/>
      <c r="AL87" s="104"/>
      <c r="AM87" s="104"/>
      <c r="AN87" s="105">
        <f>SUM(AG87,AT87)</f>
        <v>0</v>
      </c>
      <c r="AO87" s="105"/>
      <c r="AP87" s="105"/>
      <c r="AQ87" s="86"/>
      <c r="AS87" s="106">
        <f>ROUND(AS88+AS97,2)</f>
        <v>0</v>
      </c>
      <c r="AT87" s="107">
        <f>ROUND(SUM(AV87:AW87),2)</f>
        <v>0</v>
      </c>
      <c r="AU87" s="108">
        <f>ROUND(AU88+AU97,5)</f>
        <v>0</v>
      </c>
      <c r="AV87" s="107">
        <f>ROUND(AZ87*L31,2)</f>
        <v>0</v>
      </c>
      <c r="AW87" s="107">
        <f>ROUND(BA87*L32,2)</f>
        <v>0</v>
      </c>
      <c r="AX87" s="107">
        <f>ROUND(BB87*L31,2)</f>
        <v>0</v>
      </c>
      <c r="AY87" s="107">
        <f>ROUND(BC87*L32,2)</f>
        <v>0</v>
      </c>
      <c r="AZ87" s="107">
        <f>ROUND(AZ88+AZ97,2)</f>
        <v>0</v>
      </c>
      <c r="BA87" s="107">
        <f>ROUND(BA88+BA97,2)</f>
        <v>0</v>
      </c>
      <c r="BB87" s="107">
        <f>ROUND(BB88+BB97,2)</f>
        <v>0</v>
      </c>
      <c r="BC87" s="107">
        <f>ROUND(BC88+BC97,2)</f>
        <v>0</v>
      </c>
      <c r="BD87" s="109">
        <f>ROUND(BD88+BD97,2)</f>
        <v>0</v>
      </c>
      <c r="BS87" s="110" t="s">
        <v>75</v>
      </c>
      <c r="BT87" s="110" t="s">
        <v>76</v>
      </c>
      <c r="BU87" s="111" t="s">
        <v>77</v>
      </c>
      <c r="BV87" s="110" t="s">
        <v>78</v>
      </c>
      <c r="BW87" s="110" t="s">
        <v>79</v>
      </c>
      <c r="BX87" s="110" t="s">
        <v>80</v>
      </c>
    </row>
    <row r="88" spans="2:76" s="5" customFormat="1" ht="16.5" customHeight="1">
      <c r="B88" s="112"/>
      <c r="C88" s="113"/>
      <c r="D88" s="114" t="s">
        <v>81</v>
      </c>
      <c r="E88" s="114"/>
      <c r="F88" s="114"/>
      <c r="G88" s="114"/>
      <c r="H88" s="114"/>
      <c r="I88" s="115"/>
      <c r="J88" s="114" t="s">
        <v>82</v>
      </c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6">
        <f>ROUND(SUM(AG89:AG96),2)</f>
        <v>0</v>
      </c>
      <c r="AH88" s="115"/>
      <c r="AI88" s="115"/>
      <c r="AJ88" s="115"/>
      <c r="AK88" s="115"/>
      <c r="AL88" s="115"/>
      <c r="AM88" s="115"/>
      <c r="AN88" s="117">
        <f>SUM(AG88,AT88)</f>
        <v>0</v>
      </c>
      <c r="AO88" s="115"/>
      <c r="AP88" s="115"/>
      <c r="AQ88" s="118"/>
      <c r="AS88" s="119">
        <f>ROUND(SUM(AS89:AS96),2)</f>
        <v>0</v>
      </c>
      <c r="AT88" s="120">
        <f>ROUND(SUM(AV88:AW88),2)</f>
        <v>0</v>
      </c>
      <c r="AU88" s="121">
        <f>ROUND(SUM(AU89:AU96),5)</f>
        <v>0</v>
      </c>
      <c r="AV88" s="120">
        <f>ROUND(AZ88*L31,2)</f>
        <v>0</v>
      </c>
      <c r="AW88" s="120">
        <f>ROUND(BA88*L32,2)</f>
        <v>0</v>
      </c>
      <c r="AX88" s="120">
        <f>ROUND(BB88*L31,2)</f>
        <v>0</v>
      </c>
      <c r="AY88" s="120">
        <f>ROUND(BC88*L32,2)</f>
        <v>0</v>
      </c>
      <c r="AZ88" s="120">
        <f>ROUND(SUM(AZ89:AZ96),2)</f>
        <v>0</v>
      </c>
      <c r="BA88" s="120">
        <f>ROUND(SUM(BA89:BA96),2)</f>
        <v>0</v>
      </c>
      <c r="BB88" s="120">
        <f>ROUND(SUM(BB89:BB96),2)</f>
        <v>0</v>
      </c>
      <c r="BC88" s="120">
        <f>ROUND(SUM(BC89:BC96),2)</f>
        <v>0</v>
      </c>
      <c r="BD88" s="122">
        <f>ROUND(SUM(BD89:BD96),2)</f>
        <v>0</v>
      </c>
      <c r="BS88" s="123" t="s">
        <v>75</v>
      </c>
      <c r="BT88" s="123" t="s">
        <v>83</v>
      </c>
      <c r="BU88" s="123" t="s">
        <v>77</v>
      </c>
      <c r="BV88" s="123" t="s">
        <v>78</v>
      </c>
      <c r="BW88" s="123" t="s">
        <v>84</v>
      </c>
      <c r="BX88" s="123" t="s">
        <v>79</v>
      </c>
    </row>
    <row r="89" spans="1:76" s="6" customFormat="1" ht="16.5" customHeight="1">
      <c r="A89" s="124" t="s">
        <v>85</v>
      </c>
      <c r="B89" s="125"/>
      <c r="C89" s="126"/>
      <c r="D89" s="126"/>
      <c r="E89" s="127" t="s">
        <v>86</v>
      </c>
      <c r="F89" s="127"/>
      <c r="G89" s="127"/>
      <c r="H89" s="127"/>
      <c r="I89" s="127"/>
      <c r="J89" s="126"/>
      <c r="K89" s="127" t="s">
        <v>87</v>
      </c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8">
        <f>'01-01 - 01 - Strojovňa'!M31</f>
        <v>0</v>
      </c>
      <c r="AH89" s="126"/>
      <c r="AI89" s="126"/>
      <c r="AJ89" s="126"/>
      <c r="AK89" s="126"/>
      <c r="AL89" s="126"/>
      <c r="AM89" s="126"/>
      <c r="AN89" s="128">
        <f>SUM(AG89,AT89)</f>
        <v>0</v>
      </c>
      <c r="AO89" s="126"/>
      <c r="AP89" s="126"/>
      <c r="AQ89" s="129"/>
      <c r="AS89" s="130">
        <f>'01-01 - 01 - Strojovňa'!M29</f>
        <v>0</v>
      </c>
      <c r="AT89" s="131">
        <f>ROUND(SUM(AV89:AW89),2)</f>
        <v>0</v>
      </c>
      <c r="AU89" s="132">
        <f>'01-01 - 01 - Strojovňa'!W133</f>
        <v>0</v>
      </c>
      <c r="AV89" s="131">
        <f>'01-01 - 01 - Strojovňa'!M33</f>
        <v>0</v>
      </c>
      <c r="AW89" s="131">
        <f>'01-01 - 01 - Strojovňa'!M34</f>
        <v>0</v>
      </c>
      <c r="AX89" s="131">
        <f>'01-01 - 01 - Strojovňa'!M35</f>
        <v>0</v>
      </c>
      <c r="AY89" s="131">
        <f>'01-01 - 01 - Strojovňa'!M36</f>
        <v>0</v>
      </c>
      <c r="AZ89" s="131">
        <f>'01-01 - 01 - Strojovňa'!H33</f>
        <v>0</v>
      </c>
      <c r="BA89" s="131">
        <f>'01-01 - 01 - Strojovňa'!H34</f>
        <v>0</v>
      </c>
      <c r="BB89" s="131">
        <f>'01-01 - 01 - Strojovňa'!H35</f>
        <v>0</v>
      </c>
      <c r="BC89" s="131">
        <f>'01-01 - 01 - Strojovňa'!H36</f>
        <v>0</v>
      </c>
      <c r="BD89" s="133">
        <f>'01-01 - 01 - Strojovňa'!H37</f>
        <v>0</v>
      </c>
      <c r="BT89" s="134" t="s">
        <v>88</v>
      </c>
      <c r="BV89" s="134" t="s">
        <v>78</v>
      </c>
      <c r="BW89" s="134" t="s">
        <v>89</v>
      </c>
      <c r="BX89" s="134" t="s">
        <v>84</v>
      </c>
    </row>
    <row r="90" spans="1:76" s="6" customFormat="1" ht="16.5" customHeight="1">
      <c r="A90" s="124" t="s">
        <v>85</v>
      </c>
      <c r="B90" s="125"/>
      <c r="C90" s="126"/>
      <c r="D90" s="126"/>
      <c r="E90" s="127" t="s">
        <v>90</v>
      </c>
      <c r="F90" s="127"/>
      <c r="G90" s="127"/>
      <c r="H90" s="127"/>
      <c r="I90" s="127"/>
      <c r="J90" s="126"/>
      <c r="K90" s="127" t="s">
        <v>91</v>
      </c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8">
        <f>'01-02 - 02 - Základy pre VF'!M31</f>
        <v>0</v>
      </c>
      <c r="AH90" s="126"/>
      <c r="AI90" s="126"/>
      <c r="AJ90" s="126"/>
      <c r="AK90" s="126"/>
      <c r="AL90" s="126"/>
      <c r="AM90" s="126"/>
      <c r="AN90" s="128">
        <f>SUM(AG90,AT90)</f>
        <v>0</v>
      </c>
      <c r="AO90" s="126"/>
      <c r="AP90" s="126"/>
      <c r="AQ90" s="129"/>
      <c r="AS90" s="130">
        <f>'01-02 - 02 - Základy pre VF'!M29</f>
        <v>0</v>
      </c>
      <c r="AT90" s="131">
        <f>ROUND(SUM(AV90:AW90),2)</f>
        <v>0</v>
      </c>
      <c r="AU90" s="132">
        <f>'01-02 - 02 - Základy pre VF'!W122</f>
        <v>0</v>
      </c>
      <c r="AV90" s="131">
        <f>'01-02 - 02 - Základy pre VF'!M33</f>
        <v>0</v>
      </c>
      <c r="AW90" s="131">
        <f>'01-02 - 02 - Základy pre VF'!M34</f>
        <v>0</v>
      </c>
      <c r="AX90" s="131">
        <f>'01-02 - 02 - Základy pre VF'!M35</f>
        <v>0</v>
      </c>
      <c r="AY90" s="131">
        <f>'01-02 - 02 - Základy pre VF'!M36</f>
        <v>0</v>
      </c>
      <c r="AZ90" s="131">
        <f>'01-02 - 02 - Základy pre VF'!H33</f>
        <v>0</v>
      </c>
      <c r="BA90" s="131">
        <f>'01-02 - 02 - Základy pre VF'!H34</f>
        <v>0</v>
      </c>
      <c r="BB90" s="131">
        <f>'01-02 - 02 - Základy pre VF'!H35</f>
        <v>0</v>
      </c>
      <c r="BC90" s="131">
        <f>'01-02 - 02 - Základy pre VF'!H36</f>
        <v>0</v>
      </c>
      <c r="BD90" s="133">
        <f>'01-02 - 02 - Základy pre VF'!H37</f>
        <v>0</v>
      </c>
      <c r="BT90" s="134" t="s">
        <v>88</v>
      </c>
      <c r="BV90" s="134" t="s">
        <v>78</v>
      </c>
      <c r="BW90" s="134" t="s">
        <v>92</v>
      </c>
      <c r="BX90" s="134" t="s">
        <v>84</v>
      </c>
    </row>
    <row r="91" spans="1:76" s="6" customFormat="1" ht="16.5" customHeight="1">
      <c r="A91" s="124" t="s">
        <v>85</v>
      </c>
      <c r="B91" s="125"/>
      <c r="C91" s="126"/>
      <c r="D91" s="126"/>
      <c r="E91" s="127" t="s">
        <v>93</v>
      </c>
      <c r="F91" s="127"/>
      <c r="G91" s="127"/>
      <c r="H91" s="127"/>
      <c r="I91" s="127"/>
      <c r="J91" s="126"/>
      <c r="K91" s="127" t="s">
        <v>94</v>
      </c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8">
        <f>'01-03 - 03 - Medzišachta'!M31</f>
        <v>0</v>
      </c>
      <c r="AH91" s="126"/>
      <c r="AI91" s="126"/>
      <c r="AJ91" s="126"/>
      <c r="AK91" s="126"/>
      <c r="AL91" s="126"/>
      <c r="AM91" s="126"/>
      <c r="AN91" s="128">
        <f>SUM(AG91,AT91)</f>
        <v>0</v>
      </c>
      <c r="AO91" s="126"/>
      <c r="AP91" s="126"/>
      <c r="AQ91" s="129"/>
      <c r="AS91" s="130">
        <f>'01-03 - 03 - Medzišachta'!M29</f>
        <v>0</v>
      </c>
      <c r="AT91" s="131">
        <f>ROUND(SUM(AV91:AW91),2)</f>
        <v>0</v>
      </c>
      <c r="AU91" s="132">
        <f>'01-03 - 03 - Medzišachta'!W134</f>
        <v>0</v>
      </c>
      <c r="AV91" s="131">
        <f>'01-03 - 03 - Medzišachta'!M33</f>
        <v>0</v>
      </c>
      <c r="AW91" s="131">
        <f>'01-03 - 03 - Medzišachta'!M34</f>
        <v>0</v>
      </c>
      <c r="AX91" s="131">
        <f>'01-03 - 03 - Medzišachta'!M35</f>
        <v>0</v>
      </c>
      <c r="AY91" s="131">
        <f>'01-03 - 03 - Medzišachta'!M36</f>
        <v>0</v>
      </c>
      <c r="AZ91" s="131">
        <f>'01-03 - 03 - Medzišachta'!H33</f>
        <v>0</v>
      </c>
      <c r="BA91" s="131">
        <f>'01-03 - 03 - Medzišachta'!H34</f>
        <v>0</v>
      </c>
      <c r="BB91" s="131">
        <f>'01-03 - 03 - Medzišachta'!H35</f>
        <v>0</v>
      </c>
      <c r="BC91" s="131">
        <f>'01-03 - 03 - Medzišachta'!H36</f>
        <v>0</v>
      </c>
      <c r="BD91" s="133">
        <f>'01-03 - 03 - Medzišachta'!H37</f>
        <v>0</v>
      </c>
      <c r="BT91" s="134" t="s">
        <v>88</v>
      </c>
      <c r="BV91" s="134" t="s">
        <v>78</v>
      </c>
      <c r="BW91" s="134" t="s">
        <v>95</v>
      </c>
      <c r="BX91" s="134" t="s">
        <v>84</v>
      </c>
    </row>
    <row r="92" spans="1:76" s="6" customFormat="1" ht="16.5" customHeight="1">
      <c r="A92" s="124" t="s">
        <v>85</v>
      </c>
      <c r="B92" s="125"/>
      <c r="C92" s="126"/>
      <c r="D92" s="126"/>
      <c r="E92" s="127" t="s">
        <v>96</v>
      </c>
      <c r="F92" s="127"/>
      <c r="G92" s="127"/>
      <c r="H92" s="127"/>
      <c r="I92" s="127"/>
      <c r="J92" s="126"/>
      <c r="K92" s="127" t="s">
        <v>97</v>
      </c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8">
        <f>'01-04 - 04 - Zemné práce'!M31</f>
        <v>0</v>
      </c>
      <c r="AH92" s="126"/>
      <c r="AI92" s="126"/>
      <c r="AJ92" s="126"/>
      <c r="AK92" s="126"/>
      <c r="AL92" s="126"/>
      <c r="AM92" s="126"/>
      <c r="AN92" s="128">
        <f>SUM(AG92,AT92)</f>
        <v>0</v>
      </c>
      <c r="AO92" s="126"/>
      <c r="AP92" s="126"/>
      <c r="AQ92" s="129"/>
      <c r="AS92" s="130">
        <f>'01-04 - 04 - Zemné práce'!M29</f>
        <v>0</v>
      </c>
      <c r="AT92" s="131">
        <f>ROUND(SUM(AV92:AW92),2)</f>
        <v>0</v>
      </c>
      <c r="AU92" s="132">
        <f>'01-04 - 04 - Zemné práce'!W124</f>
        <v>0</v>
      </c>
      <c r="AV92" s="131">
        <f>'01-04 - 04 - Zemné práce'!M33</f>
        <v>0</v>
      </c>
      <c r="AW92" s="131">
        <f>'01-04 - 04 - Zemné práce'!M34</f>
        <v>0</v>
      </c>
      <c r="AX92" s="131">
        <f>'01-04 - 04 - Zemné práce'!M35</f>
        <v>0</v>
      </c>
      <c r="AY92" s="131">
        <f>'01-04 - 04 - Zemné práce'!M36</f>
        <v>0</v>
      </c>
      <c r="AZ92" s="131">
        <f>'01-04 - 04 - Zemné práce'!H33</f>
        <v>0</v>
      </c>
      <c r="BA92" s="131">
        <f>'01-04 - 04 - Zemné práce'!H34</f>
        <v>0</v>
      </c>
      <c r="BB92" s="131">
        <f>'01-04 - 04 - Zemné práce'!H35</f>
        <v>0</v>
      </c>
      <c r="BC92" s="131">
        <f>'01-04 - 04 - Zemné práce'!H36</f>
        <v>0</v>
      </c>
      <c r="BD92" s="133">
        <f>'01-04 - 04 - Zemné práce'!H37</f>
        <v>0</v>
      </c>
      <c r="BT92" s="134" t="s">
        <v>88</v>
      </c>
      <c r="BV92" s="134" t="s">
        <v>78</v>
      </c>
      <c r="BW92" s="134" t="s">
        <v>98</v>
      </c>
      <c r="BX92" s="134" t="s">
        <v>84</v>
      </c>
    </row>
    <row r="93" spans="1:76" s="6" customFormat="1" ht="16.5" customHeight="1">
      <c r="A93" s="124" t="s">
        <v>85</v>
      </c>
      <c r="B93" s="125"/>
      <c r="C93" s="126"/>
      <c r="D93" s="126"/>
      <c r="E93" s="127" t="s">
        <v>99</v>
      </c>
      <c r="F93" s="127"/>
      <c r="G93" s="127"/>
      <c r="H93" s="127"/>
      <c r="I93" s="127"/>
      <c r="J93" s="126"/>
      <c r="K93" s="127" t="s">
        <v>100</v>
      </c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8">
        <f>'01-05 - 05 - Ostatné'!M31</f>
        <v>0</v>
      </c>
      <c r="AH93" s="126"/>
      <c r="AI93" s="126"/>
      <c r="AJ93" s="126"/>
      <c r="AK93" s="126"/>
      <c r="AL93" s="126"/>
      <c r="AM93" s="126"/>
      <c r="AN93" s="128">
        <f>SUM(AG93,AT93)</f>
        <v>0</v>
      </c>
      <c r="AO93" s="126"/>
      <c r="AP93" s="126"/>
      <c r="AQ93" s="129"/>
      <c r="AS93" s="130">
        <f>'01-05 - 05 - Ostatné'!M29</f>
        <v>0</v>
      </c>
      <c r="AT93" s="131">
        <f>ROUND(SUM(AV93:AW93),2)</f>
        <v>0</v>
      </c>
      <c r="AU93" s="132">
        <f>'01-05 - 05 - Ostatné'!W125</f>
        <v>0</v>
      </c>
      <c r="AV93" s="131">
        <f>'01-05 - 05 - Ostatné'!M33</f>
        <v>0</v>
      </c>
      <c r="AW93" s="131">
        <f>'01-05 - 05 - Ostatné'!M34</f>
        <v>0</v>
      </c>
      <c r="AX93" s="131">
        <f>'01-05 - 05 - Ostatné'!M35</f>
        <v>0</v>
      </c>
      <c r="AY93" s="131">
        <f>'01-05 - 05 - Ostatné'!M36</f>
        <v>0</v>
      </c>
      <c r="AZ93" s="131">
        <f>'01-05 - 05 - Ostatné'!H33</f>
        <v>0</v>
      </c>
      <c r="BA93" s="131">
        <f>'01-05 - 05 - Ostatné'!H34</f>
        <v>0</v>
      </c>
      <c r="BB93" s="131">
        <f>'01-05 - 05 - Ostatné'!H35</f>
        <v>0</v>
      </c>
      <c r="BC93" s="131">
        <f>'01-05 - 05 - Ostatné'!H36</f>
        <v>0</v>
      </c>
      <c r="BD93" s="133">
        <f>'01-05 - 05 - Ostatné'!H37</f>
        <v>0</v>
      </c>
      <c r="BT93" s="134" t="s">
        <v>88</v>
      </c>
      <c r="BV93" s="134" t="s">
        <v>78</v>
      </c>
      <c r="BW93" s="134" t="s">
        <v>101</v>
      </c>
      <c r="BX93" s="134" t="s">
        <v>84</v>
      </c>
    </row>
    <row r="94" spans="1:76" s="6" customFormat="1" ht="16.5" customHeight="1">
      <c r="A94" s="124" t="s">
        <v>85</v>
      </c>
      <c r="B94" s="125"/>
      <c r="C94" s="126"/>
      <c r="D94" s="126"/>
      <c r="E94" s="127" t="s">
        <v>102</v>
      </c>
      <c r="F94" s="127"/>
      <c r="G94" s="127"/>
      <c r="H94" s="127"/>
      <c r="I94" s="127"/>
      <c r="J94" s="126"/>
      <c r="K94" s="127" t="s">
        <v>103</v>
      </c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8">
        <f>'01-06 - 06 - Fermentor - ...'!M31</f>
        <v>0</v>
      </c>
      <c r="AH94" s="126"/>
      <c r="AI94" s="126"/>
      <c r="AJ94" s="126"/>
      <c r="AK94" s="126"/>
      <c r="AL94" s="126"/>
      <c r="AM94" s="126"/>
      <c r="AN94" s="128">
        <f>SUM(AG94,AT94)</f>
        <v>0</v>
      </c>
      <c r="AO94" s="126"/>
      <c r="AP94" s="126"/>
      <c r="AQ94" s="129"/>
      <c r="AS94" s="130">
        <f>'01-06 - 06 - Fermentor - ...'!M29</f>
        <v>0</v>
      </c>
      <c r="AT94" s="131">
        <f>ROUND(SUM(AV94:AW94),2)</f>
        <v>0</v>
      </c>
      <c r="AU94" s="132">
        <f>'01-06 - 06 - Fermentor - ...'!W127</f>
        <v>0</v>
      </c>
      <c r="AV94" s="131">
        <f>'01-06 - 06 - Fermentor - ...'!M33</f>
        <v>0</v>
      </c>
      <c r="AW94" s="131">
        <f>'01-06 - 06 - Fermentor - ...'!M34</f>
        <v>0</v>
      </c>
      <c r="AX94" s="131">
        <f>'01-06 - 06 - Fermentor - ...'!M35</f>
        <v>0</v>
      </c>
      <c r="AY94" s="131">
        <f>'01-06 - 06 - Fermentor - ...'!M36</f>
        <v>0</v>
      </c>
      <c r="AZ94" s="131">
        <f>'01-06 - 06 - Fermentor - ...'!H33</f>
        <v>0</v>
      </c>
      <c r="BA94" s="131">
        <f>'01-06 - 06 - Fermentor - ...'!H34</f>
        <v>0</v>
      </c>
      <c r="BB94" s="131">
        <f>'01-06 - 06 - Fermentor - ...'!H35</f>
        <v>0</v>
      </c>
      <c r="BC94" s="131">
        <f>'01-06 - 06 - Fermentor - ...'!H36</f>
        <v>0</v>
      </c>
      <c r="BD94" s="133">
        <f>'01-06 - 06 - Fermentor - ...'!H37</f>
        <v>0</v>
      </c>
      <c r="BT94" s="134" t="s">
        <v>88</v>
      </c>
      <c r="BV94" s="134" t="s">
        <v>78</v>
      </c>
      <c r="BW94" s="134" t="s">
        <v>104</v>
      </c>
      <c r="BX94" s="134" t="s">
        <v>84</v>
      </c>
    </row>
    <row r="95" spans="1:76" s="6" customFormat="1" ht="16.5" customHeight="1">
      <c r="A95" s="124" t="s">
        <v>85</v>
      </c>
      <c r="B95" s="125"/>
      <c r="C95" s="126"/>
      <c r="D95" s="126"/>
      <c r="E95" s="127" t="s">
        <v>105</v>
      </c>
      <c r="F95" s="127"/>
      <c r="G95" s="127"/>
      <c r="H95" s="127"/>
      <c r="I95" s="127"/>
      <c r="J95" s="126"/>
      <c r="K95" s="127" t="s">
        <v>106</v>
      </c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8">
        <f>'01-07 - 07 - Dofermentor ...'!M31</f>
        <v>0</v>
      </c>
      <c r="AH95" s="126"/>
      <c r="AI95" s="126"/>
      <c r="AJ95" s="126"/>
      <c r="AK95" s="126"/>
      <c r="AL95" s="126"/>
      <c r="AM95" s="126"/>
      <c r="AN95" s="128">
        <f>SUM(AG95,AT95)</f>
        <v>0</v>
      </c>
      <c r="AO95" s="126"/>
      <c r="AP95" s="126"/>
      <c r="AQ95" s="129"/>
      <c r="AS95" s="130">
        <f>'01-07 - 07 - Dofermentor ...'!M29</f>
        <v>0</v>
      </c>
      <c r="AT95" s="131">
        <f>ROUND(SUM(AV95:AW95),2)</f>
        <v>0</v>
      </c>
      <c r="AU95" s="132">
        <f>'01-07 - 07 - Dofermentor ...'!W127</f>
        <v>0</v>
      </c>
      <c r="AV95" s="131">
        <f>'01-07 - 07 - Dofermentor ...'!M33</f>
        <v>0</v>
      </c>
      <c r="AW95" s="131">
        <f>'01-07 - 07 - Dofermentor ...'!M34</f>
        <v>0</v>
      </c>
      <c r="AX95" s="131">
        <f>'01-07 - 07 - Dofermentor ...'!M35</f>
        <v>0</v>
      </c>
      <c r="AY95" s="131">
        <f>'01-07 - 07 - Dofermentor ...'!M36</f>
        <v>0</v>
      </c>
      <c r="AZ95" s="131">
        <f>'01-07 - 07 - Dofermentor ...'!H33</f>
        <v>0</v>
      </c>
      <c r="BA95" s="131">
        <f>'01-07 - 07 - Dofermentor ...'!H34</f>
        <v>0</v>
      </c>
      <c r="BB95" s="131">
        <f>'01-07 - 07 - Dofermentor ...'!H35</f>
        <v>0</v>
      </c>
      <c r="BC95" s="131">
        <f>'01-07 - 07 - Dofermentor ...'!H36</f>
        <v>0</v>
      </c>
      <c r="BD95" s="133">
        <f>'01-07 - 07 - Dofermentor ...'!H37</f>
        <v>0</v>
      </c>
      <c r="BT95" s="134" t="s">
        <v>88</v>
      </c>
      <c r="BV95" s="134" t="s">
        <v>78</v>
      </c>
      <c r="BW95" s="134" t="s">
        <v>107</v>
      </c>
      <c r="BX95" s="134" t="s">
        <v>84</v>
      </c>
    </row>
    <row r="96" spans="1:76" s="6" customFormat="1" ht="16.5" customHeight="1">
      <c r="A96" s="124" t="s">
        <v>85</v>
      </c>
      <c r="B96" s="125"/>
      <c r="C96" s="126"/>
      <c r="D96" s="126"/>
      <c r="E96" s="127" t="s">
        <v>108</v>
      </c>
      <c r="F96" s="127"/>
      <c r="G96" s="127"/>
      <c r="H96" s="127"/>
      <c r="I96" s="127"/>
      <c r="J96" s="126"/>
      <c r="K96" s="127" t="s">
        <v>109</v>
      </c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8">
        <f>'01-08 - 08 - Skladovacia ...'!M31</f>
        <v>0</v>
      </c>
      <c r="AH96" s="126"/>
      <c r="AI96" s="126"/>
      <c r="AJ96" s="126"/>
      <c r="AK96" s="126"/>
      <c r="AL96" s="126"/>
      <c r="AM96" s="126"/>
      <c r="AN96" s="128">
        <f>SUM(AG96,AT96)</f>
        <v>0</v>
      </c>
      <c r="AO96" s="126"/>
      <c r="AP96" s="126"/>
      <c r="AQ96" s="129"/>
      <c r="AS96" s="130">
        <f>'01-08 - 08 - Skladovacia ...'!M29</f>
        <v>0</v>
      </c>
      <c r="AT96" s="131">
        <f>ROUND(SUM(AV96:AW96),2)</f>
        <v>0</v>
      </c>
      <c r="AU96" s="132">
        <f>'01-08 - 08 - Skladovacia ...'!W127</f>
        <v>0</v>
      </c>
      <c r="AV96" s="131">
        <f>'01-08 - 08 - Skladovacia ...'!M33</f>
        <v>0</v>
      </c>
      <c r="AW96" s="131">
        <f>'01-08 - 08 - Skladovacia ...'!M34</f>
        <v>0</v>
      </c>
      <c r="AX96" s="131">
        <f>'01-08 - 08 - Skladovacia ...'!M35</f>
        <v>0</v>
      </c>
      <c r="AY96" s="131">
        <f>'01-08 - 08 - Skladovacia ...'!M36</f>
        <v>0</v>
      </c>
      <c r="AZ96" s="131">
        <f>'01-08 - 08 - Skladovacia ...'!H33</f>
        <v>0</v>
      </c>
      <c r="BA96" s="131">
        <f>'01-08 - 08 - Skladovacia ...'!H34</f>
        <v>0</v>
      </c>
      <c r="BB96" s="131">
        <f>'01-08 - 08 - Skladovacia ...'!H35</f>
        <v>0</v>
      </c>
      <c r="BC96" s="131">
        <f>'01-08 - 08 - Skladovacia ...'!H36</f>
        <v>0</v>
      </c>
      <c r="BD96" s="133">
        <f>'01-08 - 08 - Skladovacia ...'!H37</f>
        <v>0</v>
      </c>
      <c r="BT96" s="134" t="s">
        <v>88</v>
      </c>
      <c r="BV96" s="134" t="s">
        <v>78</v>
      </c>
      <c r="BW96" s="134" t="s">
        <v>110</v>
      </c>
      <c r="BX96" s="134" t="s">
        <v>84</v>
      </c>
    </row>
    <row r="97" spans="2:76" s="5" customFormat="1" ht="16.5" customHeight="1">
      <c r="B97" s="112"/>
      <c r="C97" s="113"/>
      <c r="D97" s="114" t="s">
        <v>111</v>
      </c>
      <c r="E97" s="114"/>
      <c r="F97" s="114"/>
      <c r="G97" s="114"/>
      <c r="H97" s="114"/>
      <c r="I97" s="115"/>
      <c r="J97" s="114" t="s">
        <v>112</v>
      </c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6">
        <f>ROUND(SUM(AG98:AG104),2)</f>
        <v>0</v>
      </c>
      <c r="AH97" s="115"/>
      <c r="AI97" s="115"/>
      <c r="AJ97" s="115"/>
      <c r="AK97" s="115"/>
      <c r="AL97" s="115"/>
      <c r="AM97" s="115"/>
      <c r="AN97" s="117">
        <f>SUM(AG97,AT97)</f>
        <v>0</v>
      </c>
      <c r="AO97" s="115"/>
      <c r="AP97" s="115"/>
      <c r="AQ97" s="118"/>
      <c r="AS97" s="119">
        <f>ROUND(SUM(AS98:AS104),2)</f>
        <v>0</v>
      </c>
      <c r="AT97" s="120">
        <f>ROUND(SUM(AV97:AW97),2)</f>
        <v>0</v>
      </c>
      <c r="AU97" s="121">
        <f>ROUND(SUM(AU98:AU104),5)</f>
        <v>0</v>
      </c>
      <c r="AV97" s="120">
        <f>ROUND(AZ97*L31,2)</f>
        <v>0</v>
      </c>
      <c r="AW97" s="120">
        <f>ROUND(BA97*L32,2)</f>
        <v>0</v>
      </c>
      <c r="AX97" s="120">
        <f>ROUND(BB97*L31,2)</f>
        <v>0</v>
      </c>
      <c r="AY97" s="120">
        <f>ROUND(BC97*L32,2)</f>
        <v>0</v>
      </c>
      <c r="AZ97" s="120">
        <f>ROUND(SUM(AZ98:AZ104),2)</f>
        <v>0</v>
      </c>
      <c r="BA97" s="120">
        <f>ROUND(SUM(BA98:BA104),2)</f>
        <v>0</v>
      </c>
      <c r="BB97" s="120">
        <f>ROUND(SUM(BB98:BB104),2)</f>
        <v>0</v>
      </c>
      <c r="BC97" s="120">
        <f>ROUND(SUM(BC98:BC104),2)</f>
        <v>0</v>
      </c>
      <c r="BD97" s="122">
        <f>ROUND(SUM(BD98:BD104),2)</f>
        <v>0</v>
      </c>
      <c r="BS97" s="123" t="s">
        <v>75</v>
      </c>
      <c r="BT97" s="123" t="s">
        <v>83</v>
      </c>
      <c r="BU97" s="123" t="s">
        <v>77</v>
      </c>
      <c r="BV97" s="123" t="s">
        <v>78</v>
      </c>
      <c r="BW97" s="123" t="s">
        <v>113</v>
      </c>
      <c r="BX97" s="123" t="s">
        <v>79</v>
      </c>
    </row>
    <row r="98" spans="1:76" s="6" customFormat="1" ht="16.5" customHeight="1">
      <c r="A98" s="124" t="s">
        <v>85</v>
      </c>
      <c r="B98" s="125"/>
      <c r="C98" s="126"/>
      <c r="D98" s="126"/>
      <c r="E98" s="127" t="s">
        <v>114</v>
      </c>
      <c r="F98" s="127"/>
      <c r="G98" s="127"/>
      <c r="H98" s="127"/>
      <c r="I98" s="127"/>
      <c r="J98" s="126"/>
      <c r="K98" s="127" t="s">
        <v>115</v>
      </c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8">
        <f>'02-01 - 01 - Vstupná nádrž'!M31</f>
        <v>0</v>
      </c>
      <c r="AH98" s="126"/>
      <c r="AI98" s="126"/>
      <c r="AJ98" s="126"/>
      <c r="AK98" s="126"/>
      <c r="AL98" s="126"/>
      <c r="AM98" s="126"/>
      <c r="AN98" s="128">
        <f>SUM(AG98,AT98)</f>
        <v>0</v>
      </c>
      <c r="AO98" s="126"/>
      <c r="AP98" s="126"/>
      <c r="AQ98" s="129"/>
      <c r="AS98" s="130">
        <f>'02-01 - 01 - Vstupná nádrž'!M29</f>
        <v>0</v>
      </c>
      <c r="AT98" s="131">
        <f>ROUND(SUM(AV98:AW98),2)</f>
        <v>0</v>
      </c>
      <c r="AU98" s="132">
        <f>'02-01 - 01 - Vstupná nádrž'!W119</f>
        <v>0</v>
      </c>
      <c r="AV98" s="131">
        <f>'02-01 - 01 - Vstupná nádrž'!M33</f>
        <v>0</v>
      </c>
      <c r="AW98" s="131">
        <f>'02-01 - 01 - Vstupná nádrž'!M34</f>
        <v>0</v>
      </c>
      <c r="AX98" s="131">
        <f>'02-01 - 01 - Vstupná nádrž'!M35</f>
        <v>0</v>
      </c>
      <c r="AY98" s="131">
        <f>'02-01 - 01 - Vstupná nádrž'!M36</f>
        <v>0</v>
      </c>
      <c r="AZ98" s="131">
        <f>'02-01 - 01 - Vstupná nádrž'!H33</f>
        <v>0</v>
      </c>
      <c r="BA98" s="131">
        <f>'02-01 - 01 - Vstupná nádrž'!H34</f>
        <v>0</v>
      </c>
      <c r="BB98" s="131">
        <f>'02-01 - 01 - Vstupná nádrž'!H35</f>
        <v>0</v>
      </c>
      <c r="BC98" s="131">
        <f>'02-01 - 01 - Vstupná nádrž'!H36</f>
        <v>0</v>
      </c>
      <c r="BD98" s="133">
        <f>'02-01 - 01 - Vstupná nádrž'!H37</f>
        <v>0</v>
      </c>
      <c r="BT98" s="134" t="s">
        <v>88</v>
      </c>
      <c r="BV98" s="134" t="s">
        <v>78</v>
      </c>
      <c r="BW98" s="134" t="s">
        <v>116</v>
      </c>
      <c r="BX98" s="134" t="s">
        <v>113</v>
      </c>
    </row>
    <row r="99" spans="1:76" s="6" customFormat="1" ht="16.5" customHeight="1">
      <c r="A99" s="124" t="s">
        <v>85</v>
      </c>
      <c r="B99" s="125"/>
      <c r="C99" s="126"/>
      <c r="D99" s="126"/>
      <c r="E99" s="127" t="s">
        <v>117</v>
      </c>
      <c r="F99" s="127"/>
      <c r="G99" s="127"/>
      <c r="H99" s="127"/>
      <c r="I99" s="127"/>
      <c r="J99" s="126"/>
      <c r="K99" s="127" t="s">
        <v>118</v>
      </c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8">
        <f>'02-02 - 02 - Fermentor - ...'!M31</f>
        <v>0</v>
      </c>
      <c r="AH99" s="126"/>
      <c r="AI99" s="126"/>
      <c r="AJ99" s="126"/>
      <c r="AK99" s="126"/>
      <c r="AL99" s="126"/>
      <c r="AM99" s="126"/>
      <c r="AN99" s="128">
        <f>SUM(AG99,AT99)</f>
        <v>0</v>
      </c>
      <c r="AO99" s="126"/>
      <c r="AP99" s="126"/>
      <c r="AQ99" s="129"/>
      <c r="AS99" s="130">
        <f>'02-02 - 02 - Fermentor - ...'!M29</f>
        <v>0</v>
      </c>
      <c r="AT99" s="131">
        <f>ROUND(SUM(AV99:AW99),2)</f>
        <v>0</v>
      </c>
      <c r="AU99" s="132">
        <f>'02-02 - 02 - Fermentor - ...'!W130</f>
        <v>0</v>
      </c>
      <c r="AV99" s="131">
        <f>'02-02 - 02 - Fermentor - ...'!M33</f>
        <v>0</v>
      </c>
      <c r="AW99" s="131">
        <f>'02-02 - 02 - Fermentor - ...'!M34</f>
        <v>0</v>
      </c>
      <c r="AX99" s="131">
        <f>'02-02 - 02 - Fermentor - ...'!M35</f>
        <v>0</v>
      </c>
      <c r="AY99" s="131">
        <f>'02-02 - 02 - Fermentor - ...'!M36</f>
        <v>0</v>
      </c>
      <c r="AZ99" s="131">
        <f>'02-02 - 02 - Fermentor - ...'!H33</f>
        <v>0</v>
      </c>
      <c r="BA99" s="131">
        <f>'02-02 - 02 - Fermentor - ...'!H34</f>
        <v>0</v>
      </c>
      <c r="BB99" s="131">
        <f>'02-02 - 02 - Fermentor - ...'!H35</f>
        <v>0</v>
      </c>
      <c r="BC99" s="131">
        <f>'02-02 - 02 - Fermentor - ...'!H36</f>
        <v>0</v>
      </c>
      <c r="BD99" s="133">
        <f>'02-02 - 02 - Fermentor - ...'!H37</f>
        <v>0</v>
      </c>
      <c r="BT99" s="134" t="s">
        <v>88</v>
      </c>
      <c r="BV99" s="134" t="s">
        <v>78</v>
      </c>
      <c r="BW99" s="134" t="s">
        <v>119</v>
      </c>
      <c r="BX99" s="134" t="s">
        <v>113</v>
      </c>
    </row>
    <row r="100" spans="1:76" s="6" customFormat="1" ht="16.5" customHeight="1">
      <c r="A100" s="124" t="s">
        <v>85</v>
      </c>
      <c r="B100" s="125"/>
      <c r="C100" s="126"/>
      <c r="D100" s="126"/>
      <c r="E100" s="127" t="s">
        <v>120</v>
      </c>
      <c r="F100" s="127"/>
      <c r="G100" s="127"/>
      <c r="H100" s="127"/>
      <c r="I100" s="127"/>
      <c r="J100" s="126"/>
      <c r="K100" s="127" t="s">
        <v>121</v>
      </c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8">
        <f>'02-03 - 03 - Dofermentor ...'!M31</f>
        <v>0</v>
      </c>
      <c r="AH100" s="126"/>
      <c r="AI100" s="126"/>
      <c r="AJ100" s="126"/>
      <c r="AK100" s="126"/>
      <c r="AL100" s="126"/>
      <c r="AM100" s="126"/>
      <c r="AN100" s="128">
        <f>SUM(AG100,AT100)</f>
        <v>0</v>
      </c>
      <c r="AO100" s="126"/>
      <c r="AP100" s="126"/>
      <c r="AQ100" s="129"/>
      <c r="AS100" s="130">
        <f>'02-03 - 03 - Dofermentor ...'!M29</f>
        <v>0</v>
      </c>
      <c r="AT100" s="131">
        <f>ROUND(SUM(AV100:AW100),2)</f>
        <v>0</v>
      </c>
      <c r="AU100" s="132">
        <f>'02-03 - 03 - Dofermentor ...'!W123</f>
        <v>0</v>
      </c>
      <c r="AV100" s="131">
        <f>'02-03 - 03 - Dofermentor ...'!M33</f>
        <v>0</v>
      </c>
      <c r="AW100" s="131">
        <f>'02-03 - 03 - Dofermentor ...'!M34</f>
        <v>0</v>
      </c>
      <c r="AX100" s="131">
        <f>'02-03 - 03 - Dofermentor ...'!M35</f>
        <v>0</v>
      </c>
      <c r="AY100" s="131">
        <f>'02-03 - 03 - Dofermentor ...'!M36</f>
        <v>0</v>
      </c>
      <c r="AZ100" s="131">
        <f>'02-03 - 03 - Dofermentor ...'!H33</f>
        <v>0</v>
      </c>
      <c r="BA100" s="131">
        <f>'02-03 - 03 - Dofermentor ...'!H34</f>
        <v>0</v>
      </c>
      <c r="BB100" s="131">
        <f>'02-03 - 03 - Dofermentor ...'!H35</f>
        <v>0</v>
      </c>
      <c r="BC100" s="131">
        <f>'02-03 - 03 - Dofermentor ...'!H36</f>
        <v>0</v>
      </c>
      <c r="BD100" s="133">
        <f>'02-03 - 03 - Dofermentor ...'!H37</f>
        <v>0</v>
      </c>
      <c r="BT100" s="134" t="s">
        <v>88</v>
      </c>
      <c r="BV100" s="134" t="s">
        <v>78</v>
      </c>
      <c r="BW100" s="134" t="s">
        <v>122</v>
      </c>
      <c r="BX100" s="134" t="s">
        <v>113</v>
      </c>
    </row>
    <row r="101" spans="1:76" s="6" customFormat="1" ht="16.5" customHeight="1">
      <c r="A101" s="124" t="s">
        <v>85</v>
      </c>
      <c r="B101" s="125"/>
      <c r="C101" s="126"/>
      <c r="D101" s="126"/>
      <c r="E101" s="127" t="s">
        <v>123</v>
      </c>
      <c r="F101" s="127"/>
      <c r="G101" s="127"/>
      <c r="H101" s="127"/>
      <c r="I101" s="127"/>
      <c r="J101" s="126"/>
      <c r="K101" s="127" t="s">
        <v>124</v>
      </c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8">
        <f>'02-04 - 04 - Skladovacia ...'!M31</f>
        <v>0</v>
      </c>
      <c r="AH101" s="126"/>
      <c r="AI101" s="126"/>
      <c r="AJ101" s="126"/>
      <c r="AK101" s="126"/>
      <c r="AL101" s="126"/>
      <c r="AM101" s="126"/>
      <c r="AN101" s="128">
        <f>SUM(AG101,AT101)</f>
        <v>0</v>
      </c>
      <c r="AO101" s="126"/>
      <c r="AP101" s="126"/>
      <c r="AQ101" s="129"/>
      <c r="AS101" s="130">
        <f>'02-04 - 04 - Skladovacia ...'!M29</f>
        <v>0</v>
      </c>
      <c r="AT101" s="131">
        <f>ROUND(SUM(AV101:AW101),2)</f>
        <v>0</v>
      </c>
      <c r="AU101" s="132">
        <f>'02-04 - 04 - Skladovacia ...'!W122</f>
        <v>0</v>
      </c>
      <c r="AV101" s="131">
        <f>'02-04 - 04 - Skladovacia ...'!M33</f>
        <v>0</v>
      </c>
      <c r="AW101" s="131">
        <f>'02-04 - 04 - Skladovacia ...'!M34</f>
        <v>0</v>
      </c>
      <c r="AX101" s="131">
        <f>'02-04 - 04 - Skladovacia ...'!M35</f>
        <v>0</v>
      </c>
      <c r="AY101" s="131">
        <f>'02-04 - 04 - Skladovacia ...'!M36</f>
        <v>0</v>
      </c>
      <c r="AZ101" s="131">
        <f>'02-04 - 04 - Skladovacia ...'!H33</f>
        <v>0</v>
      </c>
      <c r="BA101" s="131">
        <f>'02-04 - 04 - Skladovacia ...'!H34</f>
        <v>0</v>
      </c>
      <c r="BB101" s="131">
        <f>'02-04 - 04 - Skladovacia ...'!H35</f>
        <v>0</v>
      </c>
      <c r="BC101" s="131">
        <f>'02-04 - 04 - Skladovacia ...'!H36</f>
        <v>0</v>
      </c>
      <c r="BD101" s="133">
        <f>'02-04 - 04 - Skladovacia ...'!H37</f>
        <v>0</v>
      </c>
      <c r="BT101" s="134" t="s">
        <v>88</v>
      </c>
      <c r="BV101" s="134" t="s">
        <v>78</v>
      </c>
      <c r="BW101" s="134" t="s">
        <v>125</v>
      </c>
      <c r="BX101" s="134" t="s">
        <v>113</v>
      </c>
    </row>
    <row r="102" spans="1:76" s="6" customFormat="1" ht="16.5" customHeight="1">
      <c r="A102" s="124" t="s">
        <v>85</v>
      </c>
      <c r="B102" s="125"/>
      <c r="C102" s="126"/>
      <c r="D102" s="126"/>
      <c r="E102" s="127" t="s">
        <v>126</v>
      </c>
      <c r="F102" s="127"/>
      <c r="G102" s="127"/>
      <c r="H102" s="127"/>
      <c r="I102" s="127"/>
      <c r="J102" s="126"/>
      <c r="K102" s="127" t="s">
        <v>127</v>
      </c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8">
        <f>'02-05 - 05 - Kogeneračná ...'!M31</f>
        <v>0</v>
      </c>
      <c r="AH102" s="126"/>
      <c r="AI102" s="126"/>
      <c r="AJ102" s="126"/>
      <c r="AK102" s="126"/>
      <c r="AL102" s="126"/>
      <c r="AM102" s="126"/>
      <c r="AN102" s="128">
        <f>SUM(AG102,AT102)</f>
        <v>0</v>
      </c>
      <c r="AO102" s="126"/>
      <c r="AP102" s="126"/>
      <c r="AQ102" s="129"/>
      <c r="AS102" s="130">
        <f>'02-05 - 05 - Kogeneračná ...'!M29</f>
        <v>0</v>
      </c>
      <c r="AT102" s="131">
        <f>ROUND(SUM(AV102:AW102),2)</f>
        <v>0</v>
      </c>
      <c r="AU102" s="132">
        <f>'02-05 - 05 - Kogeneračná ...'!W119</f>
        <v>0</v>
      </c>
      <c r="AV102" s="131">
        <f>'02-05 - 05 - Kogeneračná ...'!M33</f>
        <v>0</v>
      </c>
      <c r="AW102" s="131">
        <f>'02-05 - 05 - Kogeneračná ...'!M34</f>
        <v>0</v>
      </c>
      <c r="AX102" s="131">
        <f>'02-05 - 05 - Kogeneračná ...'!M35</f>
        <v>0</v>
      </c>
      <c r="AY102" s="131">
        <f>'02-05 - 05 - Kogeneračná ...'!M36</f>
        <v>0</v>
      </c>
      <c r="AZ102" s="131">
        <f>'02-05 - 05 - Kogeneračná ...'!H33</f>
        <v>0</v>
      </c>
      <c r="BA102" s="131">
        <f>'02-05 - 05 - Kogeneračná ...'!H34</f>
        <v>0</v>
      </c>
      <c r="BB102" s="131">
        <f>'02-05 - 05 - Kogeneračná ...'!H35</f>
        <v>0</v>
      </c>
      <c r="BC102" s="131">
        <f>'02-05 - 05 - Kogeneračná ...'!H36</f>
        <v>0</v>
      </c>
      <c r="BD102" s="133">
        <f>'02-05 - 05 - Kogeneračná ...'!H37</f>
        <v>0</v>
      </c>
      <c r="BT102" s="134" t="s">
        <v>88</v>
      </c>
      <c r="BV102" s="134" t="s">
        <v>78</v>
      </c>
      <c r="BW102" s="134" t="s">
        <v>128</v>
      </c>
      <c r="BX102" s="134" t="s">
        <v>113</v>
      </c>
    </row>
    <row r="103" spans="1:76" s="6" customFormat="1" ht="16.5" customHeight="1">
      <c r="A103" s="124" t="s">
        <v>85</v>
      </c>
      <c r="B103" s="125"/>
      <c r="C103" s="126"/>
      <c r="D103" s="126"/>
      <c r="E103" s="127" t="s">
        <v>129</v>
      </c>
      <c r="F103" s="127"/>
      <c r="G103" s="127"/>
      <c r="H103" s="127"/>
      <c r="I103" s="127"/>
      <c r="J103" s="126"/>
      <c r="K103" s="127" t="s">
        <v>130</v>
      </c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8">
        <f>'02-06 - 06 - Ovládanie BPS'!M31</f>
        <v>0</v>
      </c>
      <c r="AH103" s="126"/>
      <c r="AI103" s="126"/>
      <c r="AJ103" s="126"/>
      <c r="AK103" s="126"/>
      <c r="AL103" s="126"/>
      <c r="AM103" s="126"/>
      <c r="AN103" s="128">
        <f>SUM(AG103,AT103)</f>
        <v>0</v>
      </c>
      <c r="AO103" s="126"/>
      <c r="AP103" s="126"/>
      <c r="AQ103" s="129"/>
      <c r="AS103" s="130">
        <f>'02-06 - 06 - Ovládanie BPS'!M29</f>
        <v>0</v>
      </c>
      <c r="AT103" s="131">
        <f>ROUND(SUM(AV103:AW103),2)</f>
        <v>0</v>
      </c>
      <c r="AU103" s="132">
        <f>'02-06 - 06 - Ovládanie BPS'!W118</f>
        <v>0</v>
      </c>
      <c r="AV103" s="131">
        <f>'02-06 - 06 - Ovládanie BPS'!M33</f>
        <v>0</v>
      </c>
      <c r="AW103" s="131">
        <f>'02-06 - 06 - Ovládanie BPS'!M34</f>
        <v>0</v>
      </c>
      <c r="AX103" s="131">
        <f>'02-06 - 06 - Ovládanie BPS'!M35</f>
        <v>0</v>
      </c>
      <c r="AY103" s="131">
        <f>'02-06 - 06 - Ovládanie BPS'!M36</f>
        <v>0</v>
      </c>
      <c r="AZ103" s="131">
        <f>'02-06 - 06 - Ovládanie BPS'!H33</f>
        <v>0</v>
      </c>
      <c r="BA103" s="131">
        <f>'02-06 - 06 - Ovládanie BPS'!H34</f>
        <v>0</v>
      </c>
      <c r="BB103" s="131">
        <f>'02-06 - 06 - Ovládanie BPS'!H35</f>
        <v>0</v>
      </c>
      <c r="BC103" s="131">
        <f>'02-06 - 06 - Ovládanie BPS'!H36</f>
        <v>0</v>
      </c>
      <c r="BD103" s="133">
        <f>'02-06 - 06 - Ovládanie BPS'!H37</f>
        <v>0</v>
      </c>
      <c r="BT103" s="134" t="s">
        <v>88</v>
      </c>
      <c r="BV103" s="134" t="s">
        <v>78</v>
      </c>
      <c r="BW103" s="134" t="s">
        <v>131</v>
      </c>
      <c r="BX103" s="134" t="s">
        <v>113</v>
      </c>
    </row>
    <row r="104" spans="1:76" s="6" customFormat="1" ht="16.5" customHeight="1">
      <c r="A104" s="124" t="s">
        <v>85</v>
      </c>
      <c r="B104" s="125"/>
      <c r="C104" s="126"/>
      <c r="D104" s="126"/>
      <c r="E104" s="127" t="s">
        <v>132</v>
      </c>
      <c r="F104" s="127"/>
      <c r="G104" s="127"/>
      <c r="H104" s="127"/>
      <c r="I104" s="127"/>
      <c r="J104" s="126"/>
      <c r="K104" s="127" t="s">
        <v>133</v>
      </c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8">
        <f>'02-07 - 07 - Núdzový horák'!M31</f>
        <v>0</v>
      </c>
      <c r="AH104" s="126"/>
      <c r="AI104" s="126"/>
      <c r="AJ104" s="126"/>
      <c r="AK104" s="126"/>
      <c r="AL104" s="126"/>
      <c r="AM104" s="126"/>
      <c r="AN104" s="128">
        <f>SUM(AG104,AT104)</f>
        <v>0</v>
      </c>
      <c r="AO104" s="126"/>
      <c r="AP104" s="126"/>
      <c r="AQ104" s="129"/>
      <c r="AS104" s="135">
        <f>'02-07 - 07 - Núdzový horák'!M29</f>
        <v>0</v>
      </c>
      <c r="AT104" s="136">
        <f>ROUND(SUM(AV104:AW104),2)</f>
        <v>0</v>
      </c>
      <c r="AU104" s="137">
        <f>'02-07 - 07 - Núdzový horák'!W118</f>
        <v>0</v>
      </c>
      <c r="AV104" s="136">
        <f>'02-07 - 07 - Núdzový horák'!M33</f>
        <v>0</v>
      </c>
      <c r="AW104" s="136">
        <f>'02-07 - 07 - Núdzový horák'!M34</f>
        <v>0</v>
      </c>
      <c r="AX104" s="136">
        <f>'02-07 - 07 - Núdzový horák'!M35</f>
        <v>0</v>
      </c>
      <c r="AY104" s="136">
        <f>'02-07 - 07 - Núdzový horák'!M36</f>
        <v>0</v>
      </c>
      <c r="AZ104" s="136">
        <f>'02-07 - 07 - Núdzový horák'!H33</f>
        <v>0</v>
      </c>
      <c r="BA104" s="136">
        <f>'02-07 - 07 - Núdzový horák'!H34</f>
        <v>0</v>
      </c>
      <c r="BB104" s="136">
        <f>'02-07 - 07 - Núdzový horák'!H35</f>
        <v>0</v>
      </c>
      <c r="BC104" s="136">
        <f>'02-07 - 07 - Núdzový horák'!H36</f>
        <v>0</v>
      </c>
      <c r="BD104" s="138">
        <f>'02-07 - 07 - Núdzový horák'!H37</f>
        <v>0</v>
      </c>
      <c r="BT104" s="134" t="s">
        <v>88</v>
      </c>
      <c r="BV104" s="134" t="s">
        <v>78</v>
      </c>
      <c r="BW104" s="134" t="s">
        <v>134</v>
      </c>
      <c r="BX104" s="134" t="s">
        <v>113</v>
      </c>
    </row>
    <row r="105" spans="2:43" ht="13.5">
      <c r="B105" s="24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7"/>
    </row>
    <row r="106" spans="2:48" s="1" customFormat="1" ht="30" customHeight="1">
      <c r="B106" s="44"/>
      <c r="C106" s="102" t="s">
        <v>135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105">
        <f>ROUND(SUM(AG107:AG110),2)</f>
        <v>0</v>
      </c>
      <c r="AH106" s="105"/>
      <c r="AI106" s="105"/>
      <c r="AJ106" s="105"/>
      <c r="AK106" s="105"/>
      <c r="AL106" s="105"/>
      <c r="AM106" s="105"/>
      <c r="AN106" s="105">
        <f>ROUND(SUM(AN107:AN110),2)</f>
        <v>0</v>
      </c>
      <c r="AO106" s="105"/>
      <c r="AP106" s="105"/>
      <c r="AQ106" s="46"/>
      <c r="AS106" s="98" t="s">
        <v>136</v>
      </c>
      <c r="AT106" s="99" t="s">
        <v>137</v>
      </c>
      <c r="AU106" s="99" t="s">
        <v>40</v>
      </c>
      <c r="AV106" s="100" t="s">
        <v>63</v>
      </c>
    </row>
    <row r="107" spans="2:89" s="1" customFormat="1" ht="19.9" customHeight="1">
      <c r="B107" s="44"/>
      <c r="C107" s="45"/>
      <c r="D107" s="139" t="s">
        <v>138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140">
        <f>ROUND(AG87*AS107,2)</f>
        <v>0</v>
      </c>
      <c r="AH107" s="128"/>
      <c r="AI107" s="128"/>
      <c r="AJ107" s="128"/>
      <c r="AK107" s="128"/>
      <c r="AL107" s="128"/>
      <c r="AM107" s="128"/>
      <c r="AN107" s="128">
        <f>ROUND(AG107+AV107,2)</f>
        <v>0</v>
      </c>
      <c r="AO107" s="128"/>
      <c r="AP107" s="128"/>
      <c r="AQ107" s="46"/>
      <c r="AS107" s="141">
        <v>0</v>
      </c>
      <c r="AT107" s="142" t="s">
        <v>139</v>
      </c>
      <c r="AU107" s="142" t="s">
        <v>41</v>
      </c>
      <c r="AV107" s="143">
        <f>ROUND(IF(AU107="základná",AG107*L31,IF(AU107="znížená",AG107*L32,0)),2)</f>
        <v>0</v>
      </c>
      <c r="BV107" s="20" t="s">
        <v>140</v>
      </c>
      <c r="BY107" s="144">
        <f>IF(AU107="základná",AV107,0)</f>
        <v>0</v>
      </c>
      <c r="BZ107" s="144">
        <f>IF(AU107="znížená",AV107,0)</f>
        <v>0</v>
      </c>
      <c r="CA107" s="144">
        <v>0</v>
      </c>
      <c r="CB107" s="144">
        <v>0</v>
      </c>
      <c r="CC107" s="144">
        <v>0</v>
      </c>
      <c r="CD107" s="144">
        <f>IF(AU107="základná",AG107,0)</f>
        <v>0</v>
      </c>
      <c r="CE107" s="144">
        <f>IF(AU107="znížená",AG107,0)</f>
        <v>0</v>
      </c>
      <c r="CF107" s="144">
        <f>IF(AU107="zákl. prenesená",AG107,0)</f>
        <v>0</v>
      </c>
      <c r="CG107" s="144">
        <f>IF(AU107="zníž. prenesená",AG107,0)</f>
        <v>0</v>
      </c>
      <c r="CH107" s="144">
        <f>IF(AU107="nulová",AG107,0)</f>
        <v>0</v>
      </c>
      <c r="CI107" s="20">
        <f>IF(AU107="základná",1,IF(AU107="znížená",2,IF(AU107="zákl. prenesená",4,IF(AU107="zníž. prenesená",5,3))))</f>
        <v>1</v>
      </c>
      <c r="CJ107" s="20">
        <f>IF(AT107="stavebná časť",1,IF(88107="investičná časť",2,3))</f>
        <v>1</v>
      </c>
      <c r="CK107" s="20" t="str">
        <f>IF(D107="Vyplň vlastné","","x")</f>
        <v>x</v>
      </c>
    </row>
    <row r="108" spans="2:89" s="1" customFormat="1" ht="19.9" customHeight="1">
      <c r="B108" s="44"/>
      <c r="C108" s="45"/>
      <c r="D108" s="145" t="s">
        <v>141</v>
      </c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45"/>
      <c r="AD108" s="45"/>
      <c r="AE108" s="45"/>
      <c r="AF108" s="45"/>
      <c r="AG108" s="140">
        <f>AG87*AS108</f>
        <v>0</v>
      </c>
      <c r="AH108" s="128"/>
      <c r="AI108" s="128"/>
      <c r="AJ108" s="128"/>
      <c r="AK108" s="128"/>
      <c r="AL108" s="128"/>
      <c r="AM108" s="128"/>
      <c r="AN108" s="128">
        <f>AG108+AV108</f>
        <v>0</v>
      </c>
      <c r="AO108" s="128"/>
      <c r="AP108" s="128"/>
      <c r="AQ108" s="46"/>
      <c r="AS108" s="146">
        <v>0</v>
      </c>
      <c r="AT108" s="147" t="s">
        <v>139</v>
      </c>
      <c r="AU108" s="147" t="s">
        <v>41</v>
      </c>
      <c r="AV108" s="133">
        <f>ROUND(IF(AU108="nulová",0,IF(OR(AU108="základná",AU108="zákl. prenesená"),AG108*L31,AG108*L32)),2)</f>
        <v>0</v>
      </c>
      <c r="BV108" s="20" t="s">
        <v>142</v>
      </c>
      <c r="BY108" s="144">
        <f>IF(AU108="základná",AV108,0)</f>
        <v>0</v>
      </c>
      <c r="BZ108" s="144">
        <f>IF(AU108="znížená",AV108,0)</f>
        <v>0</v>
      </c>
      <c r="CA108" s="144">
        <f>IF(AU108="zákl. prenesená",AV108,0)</f>
        <v>0</v>
      </c>
      <c r="CB108" s="144">
        <f>IF(AU108="zníž. prenesená",AV108,0)</f>
        <v>0</v>
      </c>
      <c r="CC108" s="144">
        <f>IF(AU108="nulová",AV108,0)</f>
        <v>0</v>
      </c>
      <c r="CD108" s="144">
        <f>IF(AU108="základná",AG108,0)</f>
        <v>0</v>
      </c>
      <c r="CE108" s="144">
        <f>IF(AU108="znížená",AG108,0)</f>
        <v>0</v>
      </c>
      <c r="CF108" s="144">
        <f>IF(AU108="zákl. prenesená",AG108,0)</f>
        <v>0</v>
      </c>
      <c r="CG108" s="144">
        <f>IF(AU108="zníž. prenesená",AG108,0)</f>
        <v>0</v>
      </c>
      <c r="CH108" s="144">
        <f>IF(AU108="nulová",AG108,0)</f>
        <v>0</v>
      </c>
      <c r="CI108" s="20">
        <f>IF(AU108="základná",1,IF(AU108="znížená",2,IF(AU108="zákl. prenesená",4,IF(AU108="zníž. prenesená",5,3))))</f>
        <v>1</v>
      </c>
      <c r="CJ108" s="20">
        <f>IF(AT108="stavebná časť",1,IF(88108="investičná časť",2,3))</f>
        <v>1</v>
      </c>
      <c r="CK108" s="20" t="str">
        <f>IF(D108="Vyplň vlastné","","x")</f>
        <v/>
      </c>
    </row>
    <row r="109" spans="2:89" s="1" customFormat="1" ht="19.9" customHeight="1">
      <c r="B109" s="44"/>
      <c r="C109" s="45"/>
      <c r="D109" s="145" t="s">
        <v>141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45"/>
      <c r="AD109" s="45"/>
      <c r="AE109" s="45"/>
      <c r="AF109" s="45"/>
      <c r="AG109" s="140">
        <f>AG87*AS109</f>
        <v>0</v>
      </c>
      <c r="AH109" s="128"/>
      <c r="AI109" s="128"/>
      <c r="AJ109" s="128"/>
      <c r="AK109" s="128"/>
      <c r="AL109" s="128"/>
      <c r="AM109" s="128"/>
      <c r="AN109" s="128">
        <f>AG109+AV109</f>
        <v>0</v>
      </c>
      <c r="AO109" s="128"/>
      <c r="AP109" s="128"/>
      <c r="AQ109" s="46"/>
      <c r="AS109" s="146">
        <v>0</v>
      </c>
      <c r="AT109" s="147" t="s">
        <v>139</v>
      </c>
      <c r="AU109" s="147" t="s">
        <v>41</v>
      </c>
      <c r="AV109" s="133">
        <f>ROUND(IF(AU109="nulová",0,IF(OR(AU109="základná",AU109="zákl. prenesená"),AG109*L31,AG109*L32)),2)</f>
        <v>0</v>
      </c>
      <c r="BV109" s="20" t="s">
        <v>142</v>
      </c>
      <c r="BY109" s="144">
        <f>IF(AU109="základná",AV109,0)</f>
        <v>0</v>
      </c>
      <c r="BZ109" s="144">
        <f>IF(AU109="znížená",AV109,0)</f>
        <v>0</v>
      </c>
      <c r="CA109" s="144">
        <f>IF(AU109="zákl. prenesená",AV109,0)</f>
        <v>0</v>
      </c>
      <c r="CB109" s="144">
        <f>IF(AU109="zníž. prenesená",AV109,0)</f>
        <v>0</v>
      </c>
      <c r="CC109" s="144">
        <f>IF(AU109="nulová",AV109,0)</f>
        <v>0</v>
      </c>
      <c r="CD109" s="144">
        <f>IF(AU109="základná",AG109,0)</f>
        <v>0</v>
      </c>
      <c r="CE109" s="144">
        <f>IF(AU109="znížená",AG109,0)</f>
        <v>0</v>
      </c>
      <c r="CF109" s="144">
        <f>IF(AU109="zákl. prenesená",AG109,0)</f>
        <v>0</v>
      </c>
      <c r="CG109" s="144">
        <f>IF(AU109="zníž. prenesená",AG109,0)</f>
        <v>0</v>
      </c>
      <c r="CH109" s="144">
        <f>IF(AU109="nulová",AG109,0)</f>
        <v>0</v>
      </c>
      <c r="CI109" s="20">
        <f>IF(AU109="základná",1,IF(AU109="znížená",2,IF(AU109="zákl. prenesená",4,IF(AU109="zníž. prenesená",5,3))))</f>
        <v>1</v>
      </c>
      <c r="CJ109" s="20">
        <f>IF(AT109="stavebná časť",1,IF(88109="investičná časť",2,3))</f>
        <v>1</v>
      </c>
      <c r="CK109" s="20" t="str">
        <f>IF(D109="Vyplň vlastné","","x")</f>
        <v/>
      </c>
    </row>
    <row r="110" spans="2:89" s="1" customFormat="1" ht="19.9" customHeight="1">
      <c r="B110" s="44"/>
      <c r="C110" s="45"/>
      <c r="D110" s="145" t="s">
        <v>141</v>
      </c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45"/>
      <c r="AD110" s="45"/>
      <c r="AE110" s="45"/>
      <c r="AF110" s="45"/>
      <c r="AG110" s="140">
        <f>AG87*AS110</f>
        <v>0</v>
      </c>
      <c r="AH110" s="128"/>
      <c r="AI110" s="128"/>
      <c r="AJ110" s="128"/>
      <c r="AK110" s="128"/>
      <c r="AL110" s="128"/>
      <c r="AM110" s="128"/>
      <c r="AN110" s="128">
        <f>AG110+AV110</f>
        <v>0</v>
      </c>
      <c r="AO110" s="128"/>
      <c r="AP110" s="128"/>
      <c r="AQ110" s="46"/>
      <c r="AS110" s="148">
        <v>0</v>
      </c>
      <c r="AT110" s="149" t="s">
        <v>139</v>
      </c>
      <c r="AU110" s="149" t="s">
        <v>41</v>
      </c>
      <c r="AV110" s="138">
        <f>ROUND(IF(AU110="nulová",0,IF(OR(AU110="základná",AU110="zákl. prenesená"),AG110*L31,AG110*L32)),2)</f>
        <v>0</v>
      </c>
      <c r="BV110" s="20" t="s">
        <v>142</v>
      </c>
      <c r="BY110" s="144">
        <f>IF(AU110="základná",AV110,0)</f>
        <v>0</v>
      </c>
      <c r="BZ110" s="144">
        <f>IF(AU110="znížená",AV110,0)</f>
        <v>0</v>
      </c>
      <c r="CA110" s="144">
        <f>IF(AU110="zákl. prenesená",AV110,0)</f>
        <v>0</v>
      </c>
      <c r="CB110" s="144">
        <f>IF(AU110="zníž. prenesená",AV110,0)</f>
        <v>0</v>
      </c>
      <c r="CC110" s="144">
        <f>IF(AU110="nulová",AV110,0)</f>
        <v>0</v>
      </c>
      <c r="CD110" s="144">
        <f>IF(AU110="základná",AG110,0)</f>
        <v>0</v>
      </c>
      <c r="CE110" s="144">
        <f>IF(AU110="znížená",AG110,0)</f>
        <v>0</v>
      </c>
      <c r="CF110" s="144">
        <f>IF(AU110="zákl. prenesená",AG110,0)</f>
        <v>0</v>
      </c>
      <c r="CG110" s="144">
        <f>IF(AU110="zníž. prenesená",AG110,0)</f>
        <v>0</v>
      </c>
      <c r="CH110" s="144">
        <f>IF(AU110="nulová",AG110,0)</f>
        <v>0</v>
      </c>
      <c r="CI110" s="20">
        <f>IF(AU110="základná",1,IF(AU110="znížená",2,IF(AU110="zákl. prenesená",4,IF(AU110="zníž. prenesená",5,3))))</f>
        <v>1</v>
      </c>
      <c r="CJ110" s="20">
        <f>IF(AT110="stavebná časť",1,IF(88110="investičná časť",2,3))</f>
        <v>1</v>
      </c>
      <c r="CK110" s="20" t="str">
        <f>IF(D110="Vyplň vlastné","","x")</f>
        <v/>
      </c>
    </row>
    <row r="111" spans="2:43" s="1" customFormat="1" ht="10.8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6"/>
    </row>
    <row r="112" spans="2:43" s="1" customFormat="1" ht="30" customHeight="1">
      <c r="B112" s="44"/>
      <c r="C112" s="150" t="s">
        <v>143</v>
      </c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2">
        <f>ROUND(AG87+AG106,2)</f>
        <v>0</v>
      </c>
      <c r="AH112" s="152"/>
      <c r="AI112" s="152"/>
      <c r="AJ112" s="152"/>
      <c r="AK112" s="152"/>
      <c r="AL112" s="152"/>
      <c r="AM112" s="152"/>
      <c r="AN112" s="152">
        <f>AN87+AN106</f>
        <v>0</v>
      </c>
      <c r="AO112" s="152"/>
      <c r="AP112" s="152"/>
      <c r="AQ112" s="46"/>
    </row>
    <row r="113" spans="2:43" s="1" customFormat="1" ht="6.95" customHeight="1"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5"/>
    </row>
  </sheetData>
  <mergeCells count="122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N108:AP108"/>
    <mergeCell ref="AN107:AP107"/>
    <mergeCell ref="AN109:AP109"/>
    <mergeCell ref="AN110:AP110"/>
    <mergeCell ref="AN106:AP106"/>
    <mergeCell ref="AN112:AP112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E104:I104"/>
    <mergeCell ref="E103:I103"/>
    <mergeCell ref="D108:AB108"/>
    <mergeCell ref="D109:AB109"/>
    <mergeCell ref="D110:AB110"/>
    <mergeCell ref="AM82:AP82"/>
    <mergeCell ref="AS82:AT84"/>
    <mergeCell ref="AM83:AP83"/>
    <mergeCell ref="AN85:AP85"/>
    <mergeCell ref="K101:AF101"/>
    <mergeCell ref="K100:AF100"/>
    <mergeCell ref="K102:AF102"/>
    <mergeCell ref="K103:AF103"/>
    <mergeCell ref="K104:AF104"/>
    <mergeCell ref="AG100:AM100"/>
    <mergeCell ref="AG99:AM99"/>
    <mergeCell ref="AG101:AM101"/>
    <mergeCell ref="AG102:AM102"/>
    <mergeCell ref="AG103:AM103"/>
    <mergeCell ref="AG104:AM104"/>
    <mergeCell ref="AG107:AM107"/>
    <mergeCell ref="AG108:AM108"/>
    <mergeCell ref="AG109:AM109"/>
    <mergeCell ref="AG110:AM110"/>
    <mergeCell ref="AG106:AM106"/>
    <mergeCell ref="AG112:AM112"/>
    <mergeCell ref="AN89:AP89"/>
    <mergeCell ref="AN88:AP88"/>
    <mergeCell ref="AG88:AM88"/>
    <mergeCell ref="AG89:AM89"/>
    <mergeCell ref="AG90:AM90"/>
    <mergeCell ref="AG91:AM91"/>
    <mergeCell ref="AG92:AM92"/>
    <mergeCell ref="AG93:AM93"/>
    <mergeCell ref="AG94:AM94"/>
    <mergeCell ref="AG95:AM95"/>
    <mergeCell ref="AG96:AM96"/>
    <mergeCell ref="AG97:AM97"/>
    <mergeCell ref="AG98:AM98"/>
    <mergeCell ref="AG87:AM87"/>
    <mergeCell ref="AN87:AP87"/>
    <mergeCell ref="C85:G85"/>
    <mergeCell ref="I85:AF85"/>
    <mergeCell ref="AG85:AM85"/>
    <mergeCell ref="J88:AF88"/>
    <mergeCell ref="K89:AF89"/>
    <mergeCell ref="K90:AF90"/>
    <mergeCell ref="K91:AF91"/>
    <mergeCell ref="K92:AF92"/>
    <mergeCell ref="K93:AF93"/>
    <mergeCell ref="K94:AF94"/>
    <mergeCell ref="K95:AF95"/>
    <mergeCell ref="K96:AF96"/>
    <mergeCell ref="J97:AF97"/>
    <mergeCell ref="K98:AF98"/>
    <mergeCell ref="K99:AF99"/>
    <mergeCell ref="D88:H88"/>
    <mergeCell ref="E94:I94"/>
    <mergeCell ref="E89:I89"/>
    <mergeCell ref="E90:I90"/>
    <mergeCell ref="E91:I91"/>
    <mergeCell ref="E92:I92"/>
    <mergeCell ref="E93:I93"/>
    <mergeCell ref="E95:I95"/>
    <mergeCell ref="E96:I96"/>
    <mergeCell ref="D97:H97"/>
    <mergeCell ref="E98:I98"/>
    <mergeCell ref="E99:I99"/>
    <mergeCell ref="E100:I100"/>
    <mergeCell ref="E101:I101"/>
    <mergeCell ref="E102:I102"/>
    <mergeCell ref="AN90:AP90"/>
    <mergeCell ref="AN95:AP95"/>
    <mergeCell ref="AN93:AP93"/>
    <mergeCell ref="AN91:AP91"/>
    <mergeCell ref="AN92:AP92"/>
    <mergeCell ref="AN94:AP94"/>
    <mergeCell ref="AN96:AP96"/>
    <mergeCell ref="AN97:AP97"/>
    <mergeCell ref="AN98:AP98"/>
    <mergeCell ref="AN99:AP99"/>
    <mergeCell ref="AN100:AP100"/>
    <mergeCell ref="AN101:AP101"/>
    <mergeCell ref="AN102:AP102"/>
    <mergeCell ref="AN103:AP103"/>
    <mergeCell ref="AN104:AP104"/>
  </mergeCells>
  <dataValidations count="2">
    <dataValidation type="list" allowBlank="1" showInputMessage="1" showErrorMessage="1" error="Povolené sú hodnoty základná, znížená, nulová." sqref="AU107:AU111">
      <formula1>"základná, znížená, nulová"</formula1>
    </dataValidation>
    <dataValidation type="list" allowBlank="1" showInputMessage="1" showErrorMessage="1" error="Povolené sú hodnoty stavebná časť, technologická časť, investičná časť." sqref="AT107:AT111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01-01 - 01 - Strojovňa'!C2" display="/"/>
    <hyperlink ref="A90" location="'01-02 - 02 - Základy pre VF'!C2" display="/"/>
    <hyperlink ref="A91" location="'01-03 - 03 - Medzišachta'!C2" display="/"/>
    <hyperlink ref="A92" location="'01-04 - 04 - Zemné práce'!C2" display="/"/>
    <hyperlink ref="A93" location="'01-05 - 05 - Ostatné'!C2" display="/"/>
    <hyperlink ref="A94" location="'01-06 - 06 - Fermentor - ...'!C2" display="/"/>
    <hyperlink ref="A95" location="'01-07 - 07 - Dofermentor ...'!C2" display="/"/>
    <hyperlink ref="A96" location="'01-08 - 08 - Skladovacia ...'!C2" display="/"/>
    <hyperlink ref="A98" location="'02-01 - 01 - Vstupná nádrž'!C2" display="/"/>
    <hyperlink ref="A99" location="'02-02 - 02 - Fermentor - ...'!C2" display="/"/>
    <hyperlink ref="A100" location="'02-03 - 03 - Dofermentor ...'!C2" display="/"/>
    <hyperlink ref="A101" location="'02-04 - 04 - Skladovacia ...'!C2" display="/"/>
    <hyperlink ref="A102" location="'02-05 - 05 - Kogeneračná ...'!C2" display="/"/>
    <hyperlink ref="A103" location="'02-06 - 06 - Ovládanie BPS'!C2" display="/"/>
    <hyperlink ref="A104" location="'02-07 - 07 - Núdzový horák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116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746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747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N93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(SUM(BE93:BE100)+SUM(BE119:BE123))</f>
        <v>0</v>
      </c>
      <c r="I33" s="45"/>
      <c r="J33" s="45"/>
      <c r="K33" s="45"/>
      <c r="L33" s="45"/>
      <c r="M33" s="162">
        <f>ROUND((SUM(BE93:BE100)+SUM(BE119:BE123)),2)*F33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(SUM(BF93:BF100)+SUM(BF119:BF123))</f>
        <v>0</v>
      </c>
      <c r="I34" s="45"/>
      <c r="J34" s="45"/>
      <c r="K34" s="45"/>
      <c r="L34" s="45"/>
      <c r="M34" s="162">
        <f>ROUND((SUM(BF93:BF100)+SUM(BF119:BF123)),2)*F34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(SUM(BG93:BG100)+SUM(BG119:BG123))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(SUM(BH93:BH100)+SUM(BH119:BH123))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(SUM(BI93:BI100)+SUM(BI119:BI123))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746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02-01 - 01 - Vstupná nádrž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N119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748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N120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749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N122</f>
        <v>0</v>
      </c>
      <c r="O91" s="172"/>
      <c r="P91" s="172"/>
      <c r="Q91" s="172"/>
      <c r="R91" s="175"/>
    </row>
    <row r="92" spans="2:18" s="1" customFormat="1" ht="21.8" customHeight="1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6"/>
    </row>
    <row r="93" spans="2:21" s="1" customFormat="1" ht="29.25" customHeight="1">
      <c r="B93" s="44"/>
      <c r="C93" s="169" t="s">
        <v>177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170">
        <f>ROUND(N94+N95+N96+N97+N98+N99,2)</f>
        <v>0</v>
      </c>
      <c r="O93" s="176"/>
      <c r="P93" s="176"/>
      <c r="Q93" s="176"/>
      <c r="R93" s="46"/>
      <c r="T93" s="177"/>
      <c r="U93" s="178" t="s">
        <v>40</v>
      </c>
    </row>
    <row r="94" spans="2:65" s="1" customFormat="1" ht="18" customHeight="1">
      <c r="B94" s="179"/>
      <c r="C94" s="180"/>
      <c r="D94" s="145" t="s">
        <v>178</v>
      </c>
      <c r="E94" s="181"/>
      <c r="F94" s="181"/>
      <c r="G94" s="181"/>
      <c r="H94" s="181"/>
      <c r="I94" s="180"/>
      <c r="J94" s="180"/>
      <c r="K94" s="180"/>
      <c r="L94" s="180"/>
      <c r="M94" s="180"/>
      <c r="N94" s="140">
        <f>ROUND(N89*T94,2)</f>
        <v>0</v>
      </c>
      <c r="O94" s="182"/>
      <c r="P94" s="182"/>
      <c r="Q94" s="182"/>
      <c r="R94" s="183"/>
      <c r="S94" s="184"/>
      <c r="T94" s="185"/>
      <c r="U94" s="186" t="s">
        <v>43</v>
      </c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7" t="s">
        <v>179</v>
      </c>
      <c r="AZ94" s="184"/>
      <c r="BA94" s="184"/>
      <c r="BB94" s="184"/>
      <c r="BC94" s="184"/>
      <c r="BD94" s="184"/>
      <c r="BE94" s="188">
        <f>IF(U94="základná",N94,0)</f>
        <v>0</v>
      </c>
      <c r="BF94" s="188">
        <f>IF(U94="znížená",N94,0)</f>
        <v>0</v>
      </c>
      <c r="BG94" s="188">
        <f>IF(U94="zákl. prenesená",N94,0)</f>
        <v>0</v>
      </c>
      <c r="BH94" s="188">
        <f>IF(U94="zníž. prenesená",N94,0)</f>
        <v>0</v>
      </c>
      <c r="BI94" s="188">
        <f>IF(U94="nulová",N94,0)</f>
        <v>0</v>
      </c>
      <c r="BJ94" s="187" t="s">
        <v>88</v>
      </c>
      <c r="BK94" s="184"/>
      <c r="BL94" s="184"/>
      <c r="BM94" s="184"/>
    </row>
    <row r="95" spans="2:65" s="1" customFormat="1" ht="18" customHeight="1">
      <c r="B95" s="179"/>
      <c r="C95" s="180"/>
      <c r="D95" s="145" t="s">
        <v>180</v>
      </c>
      <c r="E95" s="181"/>
      <c r="F95" s="181"/>
      <c r="G95" s="181"/>
      <c r="H95" s="181"/>
      <c r="I95" s="180"/>
      <c r="J95" s="180"/>
      <c r="K95" s="180"/>
      <c r="L95" s="180"/>
      <c r="M95" s="180"/>
      <c r="N95" s="140">
        <f>ROUND(N89*T95,2)</f>
        <v>0</v>
      </c>
      <c r="O95" s="182"/>
      <c r="P95" s="182"/>
      <c r="Q95" s="182"/>
      <c r="R95" s="183"/>
      <c r="S95" s="184"/>
      <c r="T95" s="185"/>
      <c r="U95" s="186" t="s">
        <v>43</v>
      </c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7" t="s">
        <v>179</v>
      </c>
      <c r="AZ95" s="184"/>
      <c r="BA95" s="184"/>
      <c r="BB95" s="184"/>
      <c r="BC95" s="184"/>
      <c r="BD95" s="184"/>
      <c r="BE95" s="188">
        <f>IF(U95="základná",N95,0)</f>
        <v>0</v>
      </c>
      <c r="BF95" s="188">
        <f>IF(U95="znížená",N95,0)</f>
        <v>0</v>
      </c>
      <c r="BG95" s="188">
        <f>IF(U95="zákl. prenesená",N95,0)</f>
        <v>0</v>
      </c>
      <c r="BH95" s="188">
        <f>IF(U95="zníž. prenesená",N95,0)</f>
        <v>0</v>
      </c>
      <c r="BI95" s="188">
        <f>IF(U95="nulová",N95,0)</f>
        <v>0</v>
      </c>
      <c r="BJ95" s="187" t="s">
        <v>88</v>
      </c>
      <c r="BK95" s="184"/>
      <c r="BL95" s="184"/>
      <c r="BM95" s="184"/>
    </row>
    <row r="96" spans="2:65" s="1" customFormat="1" ht="18" customHeight="1">
      <c r="B96" s="179"/>
      <c r="C96" s="180"/>
      <c r="D96" s="145" t="s">
        <v>181</v>
      </c>
      <c r="E96" s="181"/>
      <c r="F96" s="181"/>
      <c r="G96" s="181"/>
      <c r="H96" s="181"/>
      <c r="I96" s="180"/>
      <c r="J96" s="180"/>
      <c r="K96" s="180"/>
      <c r="L96" s="180"/>
      <c r="M96" s="180"/>
      <c r="N96" s="140">
        <f>ROUND(N89*T96,2)</f>
        <v>0</v>
      </c>
      <c r="O96" s="182"/>
      <c r="P96" s="182"/>
      <c r="Q96" s="182"/>
      <c r="R96" s="183"/>
      <c r="S96" s="184"/>
      <c r="T96" s="185"/>
      <c r="U96" s="186" t="s">
        <v>43</v>
      </c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7" t="s">
        <v>179</v>
      </c>
      <c r="AZ96" s="184"/>
      <c r="BA96" s="184"/>
      <c r="BB96" s="184"/>
      <c r="BC96" s="184"/>
      <c r="BD96" s="184"/>
      <c r="BE96" s="188">
        <f>IF(U96="základná",N96,0)</f>
        <v>0</v>
      </c>
      <c r="BF96" s="188">
        <f>IF(U96="znížená",N96,0)</f>
        <v>0</v>
      </c>
      <c r="BG96" s="188">
        <f>IF(U96="zákl. prenesená",N96,0)</f>
        <v>0</v>
      </c>
      <c r="BH96" s="188">
        <f>IF(U96="zníž. prenesená",N96,0)</f>
        <v>0</v>
      </c>
      <c r="BI96" s="188">
        <f>IF(U96="nulová",N96,0)</f>
        <v>0</v>
      </c>
      <c r="BJ96" s="187" t="s">
        <v>88</v>
      </c>
      <c r="BK96" s="184"/>
      <c r="BL96" s="184"/>
      <c r="BM96" s="184"/>
    </row>
    <row r="97" spans="2:65" s="1" customFormat="1" ht="18" customHeight="1">
      <c r="B97" s="179"/>
      <c r="C97" s="180"/>
      <c r="D97" s="145" t="s">
        <v>182</v>
      </c>
      <c r="E97" s="181"/>
      <c r="F97" s="181"/>
      <c r="G97" s="181"/>
      <c r="H97" s="181"/>
      <c r="I97" s="180"/>
      <c r="J97" s="180"/>
      <c r="K97" s="180"/>
      <c r="L97" s="180"/>
      <c r="M97" s="180"/>
      <c r="N97" s="140">
        <f>ROUND(N89*T97,2)</f>
        <v>0</v>
      </c>
      <c r="O97" s="182"/>
      <c r="P97" s="182"/>
      <c r="Q97" s="182"/>
      <c r="R97" s="183"/>
      <c r="S97" s="184"/>
      <c r="T97" s="185"/>
      <c r="U97" s="186" t="s">
        <v>43</v>
      </c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7" t="s">
        <v>179</v>
      </c>
      <c r="AZ97" s="184"/>
      <c r="BA97" s="184"/>
      <c r="BB97" s="184"/>
      <c r="BC97" s="184"/>
      <c r="BD97" s="184"/>
      <c r="BE97" s="188">
        <f>IF(U97="základná",N97,0)</f>
        <v>0</v>
      </c>
      <c r="BF97" s="188">
        <f>IF(U97="znížená",N97,0)</f>
        <v>0</v>
      </c>
      <c r="BG97" s="188">
        <f>IF(U97="zákl. prenesená",N97,0)</f>
        <v>0</v>
      </c>
      <c r="BH97" s="188">
        <f>IF(U97="zníž. prenesená",N97,0)</f>
        <v>0</v>
      </c>
      <c r="BI97" s="188">
        <f>IF(U97="nulová",N97,0)</f>
        <v>0</v>
      </c>
      <c r="BJ97" s="187" t="s">
        <v>88</v>
      </c>
      <c r="BK97" s="184"/>
      <c r="BL97" s="184"/>
      <c r="BM97" s="184"/>
    </row>
    <row r="98" spans="2:65" s="1" customFormat="1" ht="18" customHeight="1">
      <c r="B98" s="179"/>
      <c r="C98" s="180"/>
      <c r="D98" s="145" t="s">
        <v>183</v>
      </c>
      <c r="E98" s="181"/>
      <c r="F98" s="181"/>
      <c r="G98" s="181"/>
      <c r="H98" s="181"/>
      <c r="I98" s="180"/>
      <c r="J98" s="180"/>
      <c r="K98" s="180"/>
      <c r="L98" s="180"/>
      <c r="M98" s="180"/>
      <c r="N98" s="140">
        <f>ROUND(N89*T98,2)</f>
        <v>0</v>
      </c>
      <c r="O98" s="182"/>
      <c r="P98" s="182"/>
      <c r="Q98" s="182"/>
      <c r="R98" s="183"/>
      <c r="S98" s="184"/>
      <c r="T98" s="185"/>
      <c r="U98" s="186" t="s">
        <v>43</v>
      </c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7" t="s">
        <v>179</v>
      </c>
      <c r="AZ98" s="184"/>
      <c r="BA98" s="184"/>
      <c r="BB98" s="184"/>
      <c r="BC98" s="184"/>
      <c r="BD98" s="184"/>
      <c r="BE98" s="188">
        <f>IF(U98="základná",N98,0)</f>
        <v>0</v>
      </c>
      <c r="BF98" s="188">
        <f>IF(U98="znížená",N98,0)</f>
        <v>0</v>
      </c>
      <c r="BG98" s="188">
        <f>IF(U98="zákl. prenesená",N98,0)</f>
        <v>0</v>
      </c>
      <c r="BH98" s="188">
        <f>IF(U98="zníž. prenesená",N98,0)</f>
        <v>0</v>
      </c>
      <c r="BI98" s="188">
        <f>IF(U98="nulová",N98,0)</f>
        <v>0</v>
      </c>
      <c r="BJ98" s="187" t="s">
        <v>88</v>
      </c>
      <c r="BK98" s="184"/>
      <c r="BL98" s="184"/>
      <c r="BM98" s="184"/>
    </row>
    <row r="99" spans="2:65" s="1" customFormat="1" ht="18" customHeight="1">
      <c r="B99" s="179"/>
      <c r="C99" s="180"/>
      <c r="D99" s="181" t="s">
        <v>184</v>
      </c>
      <c r="E99" s="180"/>
      <c r="F99" s="180"/>
      <c r="G99" s="180"/>
      <c r="H99" s="180"/>
      <c r="I99" s="180"/>
      <c r="J99" s="180"/>
      <c r="K99" s="180"/>
      <c r="L99" s="180"/>
      <c r="M99" s="180"/>
      <c r="N99" s="140">
        <f>ROUND(N89*T99,2)</f>
        <v>0</v>
      </c>
      <c r="O99" s="182"/>
      <c r="P99" s="182"/>
      <c r="Q99" s="182"/>
      <c r="R99" s="183"/>
      <c r="S99" s="184"/>
      <c r="T99" s="189"/>
      <c r="U99" s="190" t="s">
        <v>43</v>
      </c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7" t="s">
        <v>185</v>
      </c>
      <c r="AZ99" s="184"/>
      <c r="BA99" s="184"/>
      <c r="BB99" s="184"/>
      <c r="BC99" s="184"/>
      <c r="BD99" s="184"/>
      <c r="BE99" s="188">
        <f>IF(U99="základná",N99,0)</f>
        <v>0</v>
      </c>
      <c r="BF99" s="188">
        <f>IF(U99="znížená",N99,0)</f>
        <v>0</v>
      </c>
      <c r="BG99" s="188">
        <f>IF(U99="zákl. prenesená",N99,0)</f>
        <v>0</v>
      </c>
      <c r="BH99" s="188">
        <f>IF(U99="zníž. prenesená",N99,0)</f>
        <v>0</v>
      </c>
      <c r="BI99" s="188">
        <f>IF(U99="nulová",N99,0)</f>
        <v>0</v>
      </c>
      <c r="BJ99" s="187" t="s">
        <v>88</v>
      </c>
      <c r="BK99" s="184"/>
      <c r="BL99" s="184"/>
      <c r="BM99" s="184"/>
    </row>
    <row r="100" spans="2:18" s="1" customFormat="1" ht="13.5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</row>
    <row r="101" spans="2:18" s="1" customFormat="1" ht="29.25" customHeight="1">
      <c r="B101" s="44"/>
      <c r="C101" s="150" t="s">
        <v>143</v>
      </c>
      <c r="D101" s="151"/>
      <c r="E101" s="151"/>
      <c r="F101" s="151"/>
      <c r="G101" s="151"/>
      <c r="H101" s="151"/>
      <c r="I101" s="151"/>
      <c r="J101" s="151"/>
      <c r="K101" s="151"/>
      <c r="L101" s="152">
        <f>ROUND(SUM(N89+N93),2)</f>
        <v>0</v>
      </c>
      <c r="M101" s="152"/>
      <c r="N101" s="152"/>
      <c r="O101" s="152"/>
      <c r="P101" s="152"/>
      <c r="Q101" s="152"/>
      <c r="R101" s="46"/>
    </row>
    <row r="102" spans="2:18" s="1" customFormat="1" ht="6.95" customHeight="1"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5"/>
    </row>
    <row r="106" spans="2:18" s="1" customFormat="1" ht="6.95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</row>
    <row r="107" spans="2:18" s="1" customFormat="1" ht="36.95" customHeight="1">
      <c r="B107" s="44"/>
      <c r="C107" s="25" t="s">
        <v>186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1" customFormat="1" ht="30" customHeight="1">
      <c r="B109" s="44"/>
      <c r="C109" s="36" t="s">
        <v>17</v>
      </c>
      <c r="D109" s="45"/>
      <c r="E109" s="45"/>
      <c r="F109" s="155" t="str">
        <f>F6</f>
        <v>Poľnohospodárska bioplynová stanica Dvor Mikuláš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5"/>
      <c r="R109" s="46"/>
    </row>
    <row r="110" spans="2:18" ht="30" customHeight="1">
      <c r="B110" s="24"/>
      <c r="C110" s="36" t="s">
        <v>150</v>
      </c>
      <c r="D110" s="29"/>
      <c r="E110" s="29"/>
      <c r="F110" s="155" t="s">
        <v>746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7"/>
    </row>
    <row r="111" spans="2:18" s="1" customFormat="1" ht="36.95" customHeight="1">
      <c r="B111" s="44"/>
      <c r="C111" s="83" t="s">
        <v>152</v>
      </c>
      <c r="D111" s="45"/>
      <c r="E111" s="45"/>
      <c r="F111" s="85" t="str">
        <f>F8</f>
        <v>02-01 - 01 - Vstupná nádrž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18" s="1" customFormat="1" ht="18" customHeight="1">
      <c r="B113" s="44"/>
      <c r="C113" s="36" t="s">
        <v>21</v>
      </c>
      <c r="D113" s="45"/>
      <c r="E113" s="45"/>
      <c r="F113" s="31" t="str">
        <f>F10</f>
        <v>Dvor Mikuláš</v>
      </c>
      <c r="G113" s="45"/>
      <c r="H113" s="45"/>
      <c r="I113" s="45"/>
      <c r="J113" s="45"/>
      <c r="K113" s="36" t="s">
        <v>23</v>
      </c>
      <c r="L113" s="45"/>
      <c r="M113" s="88" t="str">
        <f>IF(O10="","",O10)</f>
        <v>7. 9. 2018</v>
      </c>
      <c r="N113" s="88"/>
      <c r="O113" s="88"/>
      <c r="P113" s="88"/>
      <c r="Q113" s="45"/>
      <c r="R113" s="46"/>
    </row>
    <row r="114" spans="2:18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13.5">
      <c r="B115" s="44"/>
      <c r="C115" s="36" t="s">
        <v>25</v>
      </c>
      <c r="D115" s="45"/>
      <c r="E115" s="45"/>
      <c r="F115" s="31" t="str">
        <f>E13</f>
        <v>AGROCONTRACT Mikuláš a.s.,94655 Dubník</v>
      </c>
      <c r="G115" s="45"/>
      <c r="H115" s="45"/>
      <c r="I115" s="45"/>
      <c r="J115" s="45"/>
      <c r="K115" s="36" t="s">
        <v>31</v>
      </c>
      <c r="L115" s="45"/>
      <c r="M115" s="31" t="str">
        <f>E19</f>
        <v xml:space="preserve"> </v>
      </c>
      <c r="N115" s="31"/>
      <c r="O115" s="31"/>
      <c r="P115" s="31"/>
      <c r="Q115" s="31"/>
      <c r="R115" s="46"/>
    </row>
    <row r="116" spans="2:18" s="1" customFormat="1" ht="14.4" customHeight="1">
      <c r="B116" s="44"/>
      <c r="C116" s="36" t="s">
        <v>29</v>
      </c>
      <c r="D116" s="45"/>
      <c r="E116" s="45"/>
      <c r="F116" s="31" t="str">
        <f>IF(E16="","",E16)</f>
        <v>Rozpočet, výkaz výmer</v>
      </c>
      <c r="G116" s="45"/>
      <c r="H116" s="45"/>
      <c r="I116" s="45"/>
      <c r="J116" s="45"/>
      <c r="K116" s="36" t="s">
        <v>34</v>
      </c>
      <c r="L116" s="45"/>
      <c r="M116" s="31" t="str">
        <f>E22</f>
        <v>Szegheőová</v>
      </c>
      <c r="N116" s="31"/>
      <c r="O116" s="31"/>
      <c r="P116" s="31"/>
      <c r="Q116" s="31"/>
      <c r="R116" s="46"/>
    </row>
    <row r="117" spans="2:18" s="1" customFormat="1" ht="10.3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27" s="8" customFormat="1" ht="29.25" customHeight="1">
      <c r="B118" s="191"/>
      <c r="C118" s="192" t="s">
        <v>187</v>
      </c>
      <c r="D118" s="193" t="s">
        <v>188</v>
      </c>
      <c r="E118" s="193" t="s">
        <v>58</v>
      </c>
      <c r="F118" s="193" t="s">
        <v>189</v>
      </c>
      <c r="G118" s="193"/>
      <c r="H118" s="193"/>
      <c r="I118" s="193"/>
      <c r="J118" s="193" t="s">
        <v>190</v>
      </c>
      <c r="K118" s="193" t="s">
        <v>191</v>
      </c>
      <c r="L118" s="193" t="s">
        <v>192</v>
      </c>
      <c r="M118" s="193"/>
      <c r="N118" s="193" t="s">
        <v>158</v>
      </c>
      <c r="O118" s="193"/>
      <c r="P118" s="193"/>
      <c r="Q118" s="194"/>
      <c r="R118" s="195"/>
      <c r="T118" s="98" t="s">
        <v>193</v>
      </c>
      <c r="U118" s="99" t="s">
        <v>40</v>
      </c>
      <c r="V118" s="99" t="s">
        <v>194</v>
      </c>
      <c r="W118" s="99" t="s">
        <v>195</v>
      </c>
      <c r="X118" s="99" t="s">
        <v>196</v>
      </c>
      <c r="Y118" s="99" t="s">
        <v>197</v>
      </c>
      <c r="Z118" s="99" t="s">
        <v>198</v>
      </c>
      <c r="AA118" s="100" t="s">
        <v>199</v>
      </c>
    </row>
    <row r="119" spans="2:63" s="1" customFormat="1" ht="29.25" customHeight="1">
      <c r="B119" s="44"/>
      <c r="C119" s="102" t="s">
        <v>155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196">
        <f>BK119</f>
        <v>0</v>
      </c>
      <c r="O119" s="197"/>
      <c r="P119" s="197"/>
      <c r="Q119" s="197"/>
      <c r="R119" s="46"/>
      <c r="T119" s="101"/>
      <c r="U119" s="65"/>
      <c r="V119" s="65"/>
      <c r="W119" s="198">
        <f>W120+W122+W124</f>
        <v>0</v>
      </c>
      <c r="X119" s="65"/>
      <c r="Y119" s="198">
        <f>Y120+Y122+Y124</f>
        <v>0</v>
      </c>
      <c r="Z119" s="65"/>
      <c r="AA119" s="199">
        <f>AA120+AA122+AA124</f>
        <v>0</v>
      </c>
      <c r="AT119" s="20" t="s">
        <v>75</v>
      </c>
      <c r="AU119" s="20" t="s">
        <v>160</v>
      </c>
      <c r="BK119" s="200">
        <f>BK120+BK122+BK124</f>
        <v>0</v>
      </c>
    </row>
    <row r="120" spans="2:63" s="9" customFormat="1" ht="37.4" customHeight="1">
      <c r="B120" s="201"/>
      <c r="C120" s="202"/>
      <c r="D120" s="203" t="s">
        <v>748</v>
      </c>
      <c r="E120" s="203"/>
      <c r="F120" s="203"/>
      <c r="G120" s="203"/>
      <c r="H120" s="203"/>
      <c r="I120" s="203"/>
      <c r="J120" s="203"/>
      <c r="K120" s="203"/>
      <c r="L120" s="203"/>
      <c r="M120" s="203"/>
      <c r="N120" s="204">
        <f>BK120</f>
        <v>0</v>
      </c>
      <c r="O120" s="205"/>
      <c r="P120" s="205"/>
      <c r="Q120" s="205"/>
      <c r="R120" s="206"/>
      <c r="T120" s="207"/>
      <c r="U120" s="202"/>
      <c r="V120" s="202"/>
      <c r="W120" s="208">
        <f>W121</f>
        <v>0</v>
      </c>
      <c r="X120" s="202"/>
      <c r="Y120" s="208">
        <f>Y121</f>
        <v>0</v>
      </c>
      <c r="Z120" s="202"/>
      <c r="AA120" s="209">
        <f>AA121</f>
        <v>0</v>
      </c>
      <c r="AR120" s="210" t="s">
        <v>83</v>
      </c>
      <c r="AT120" s="211" t="s">
        <v>75</v>
      </c>
      <c r="AU120" s="211" t="s">
        <v>76</v>
      </c>
      <c r="AY120" s="210" t="s">
        <v>200</v>
      </c>
      <c r="BK120" s="212">
        <f>BK121</f>
        <v>0</v>
      </c>
    </row>
    <row r="121" spans="2:65" s="1" customFormat="1" ht="16.5" customHeight="1">
      <c r="B121" s="179"/>
      <c r="C121" s="227" t="s">
        <v>83</v>
      </c>
      <c r="D121" s="227" t="s">
        <v>750</v>
      </c>
      <c r="E121" s="228" t="s">
        <v>751</v>
      </c>
      <c r="F121" s="229" t="s">
        <v>752</v>
      </c>
      <c r="G121" s="229"/>
      <c r="H121" s="229"/>
      <c r="I121" s="229"/>
      <c r="J121" s="230" t="s">
        <v>234</v>
      </c>
      <c r="K121" s="231">
        <v>1</v>
      </c>
      <c r="L121" s="232">
        <v>0</v>
      </c>
      <c r="M121" s="232"/>
      <c r="N121" s="231">
        <f>ROUND(L121*K121,2)</f>
        <v>0</v>
      </c>
      <c r="O121" s="217"/>
      <c r="P121" s="217"/>
      <c r="Q121" s="217"/>
      <c r="R121" s="183"/>
      <c r="T121" s="219" t="s">
        <v>5</v>
      </c>
      <c r="U121" s="54" t="s">
        <v>43</v>
      </c>
      <c r="V121" s="45"/>
      <c r="W121" s="220">
        <f>V121*K121</f>
        <v>0</v>
      </c>
      <c r="X121" s="220">
        <v>0</v>
      </c>
      <c r="Y121" s="220">
        <f>X121*K121</f>
        <v>0</v>
      </c>
      <c r="Z121" s="220">
        <v>0</v>
      </c>
      <c r="AA121" s="221">
        <f>Z121*K121</f>
        <v>0</v>
      </c>
      <c r="AR121" s="20" t="s">
        <v>216</v>
      </c>
      <c r="AT121" s="20" t="s">
        <v>750</v>
      </c>
      <c r="AU121" s="20" t="s">
        <v>83</v>
      </c>
      <c r="AY121" s="20" t="s">
        <v>200</v>
      </c>
      <c r="BE121" s="144">
        <f>IF(U121="základná",N121,0)</f>
        <v>0</v>
      </c>
      <c r="BF121" s="144">
        <f>IF(U121="znížená",N121,0)</f>
        <v>0</v>
      </c>
      <c r="BG121" s="144">
        <f>IF(U121="zákl. prenesená",N121,0)</f>
        <v>0</v>
      </c>
      <c r="BH121" s="144">
        <f>IF(U121="zníž. prenesená",N121,0)</f>
        <v>0</v>
      </c>
      <c r="BI121" s="144">
        <f>IF(U121="nulová",N121,0)</f>
        <v>0</v>
      </c>
      <c r="BJ121" s="20" t="s">
        <v>88</v>
      </c>
      <c r="BK121" s="144">
        <f>ROUND(L121*K121,2)</f>
        <v>0</v>
      </c>
      <c r="BL121" s="20" t="s">
        <v>205</v>
      </c>
      <c r="BM121" s="20" t="s">
        <v>88</v>
      </c>
    </row>
    <row r="122" spans="2:63" s="9" customFormat="1" ht="37.4" customHeight="1">
      <c r="B122" s="201"/>
      <c r="C122" s="202"/>
      <c r="D122" s="203" t="s">
        <v>749</v>
      </c>
      <c r="E122" s="203"/>
      <c r="F122" s="203"/>
      <c r="G122" s="203"/>
      <c r="H122" s="203"/>
      <c r="I122" s="203"/>
      <c r="J122" s="203"/>
      <c r="K122" s="203"/>
      <c r="L122" s="203"/>
      <c r="M122" s="203"/>
      <c r="N122" s="222">
        <f>BK122</f>
        <v>0</v>
      </c>
      <c r="O122" s="223"/>
      <c r="P122" s="223"/>
      <c r="Q122" s="223"/>
      <c r="R122" s="206"/>
      <c r="T122" s="207"/>
      <c r="U122" s="202"/>
      <c r="V122" s="202"/>
      <c r="W122" s="208">
        <f>W123</f>
        <v>0</v>
      </c>
      <c r="X122" s="202"/>
      <c r="Y122" s="208">
        <f>Y123</f>
        <v>0</v>
      </c>
      <c r="Z122" s="202"/>
      <c r="AA122" s="209">
        <f>AA123</f>
        <v>0</v>
      </c>
      <c r="AR122" s="210" t="s">
        <v>83</v>
      </c>
      <c r="AT122" s="211" t="s">
        <v>75</v>
      </c>
      <c r="AU122" s="211" t="s">
        <v>76</v>
      </c>
      <c r="AY122" s="210" t="s">
        <v>200</v>
      </c>
      <c r="BK122" s="212">
        <f>BK123</f>
        <v>0</v>
      </c>
    </row>
    <row r="123" spans="2:65" s="1" customFormat="1" ht="16.5" customHeight="1">
      <c r="B123" s="179"/>
      <c r="C123" s="227" t="s">
        <v>88</v>
      </c>
      <c r="D123" s="227" t="s">
        <v>750</v>
      </c>
      <c r="E123" s="228" t="s">
        <v>753</v>
      </c>
      <c r="F123" s="229" t="s">
        <v>754</v>
      </c>
      <c r="G123" s="229"/>
      <c r="H123" s="229"/>
      <c r="I123" s="229"/>
      <c r="J123" s="230" t="s">
        <v>234</v>
      </c>
      <c r="K123" s="231">
        <v>1</v>
      </c>
      <c r="L123" s="232">
        <v>0</v>
      </c>
      <c r="M123" s="232"/>
      <c r="N123" s="231">
        <f>ROUND(L123*K123,2)</f>
        <v>0</v>
      </c>
      <c r="O123" s="217"/>
      <c r="P123" s="217"/>
      <c r="Q123" s="217"/>
      <c r="R123" s="183"/>
      <c r="T123" s="219" t="s">
        <v>5</v>
      </c>
      <c r="U123" s="54" t="s">
        <v>43</v>
      </c>
      <c r="V123" s="45"/>
      <c r="W123" s="220">
        <f>V123*K123</f>
        <v>0</v>
      </c>
      <c r="X123" s="220">
        <v>0</v>
      </c>
      <c r="Y123" s="220">
        <f>X123*K123</f>
        <v>0</v>
      </c>
      <c r="Z123" s="220">
        <v>0</v>
      </c>
      <c r="AA123" s="221">
        <f>Z123*K123</f>
        <v>0</v>
      </c>
      <c r="AR123" s="20" t="s">
        <v>216</v>
      </c>
      <c r="AT123" s="20" t="s">
        <v>750</v>
      </c>
      <c r="AU123" s="20" t="s">
        <v>83</v>
      </c>
      <c r="AY123" s="20" t="s">
        <v>200</v>
      </c>
      <c r="BE123" s="144">
        <f>IF(U123="základná",N123,0)</f>
        <v>0</v>
      </c>
      <c r="BF123" s="144">
        <f>IF(U123="znížená",N123,0)</f>
        <v>0</v>
      </c>
      <c r="BG123" s="144">
        <f>IF(U123="zákl. prenesená",N123,0)</f>
        <v>0</v>
      </c>
      <c r="BH123" s="144">
        <f>IF(U123="zníž. prenesená",N123,0)</f>
        <v>0</v>
      </c>
      <c r="BI123" s="144">
        <f>IF(U123="nulová",N123,0)</f>
        <v>0</v>
      </c>
      <c r="BJ123" s="20" t="s">
        <v>88</v>
      </c>
      <c r="BK123" s="144">
        <f>ROUND(L123*K123,2)</f>
        <v>0</v>
      </c>
      <c r="BL123" s="20" t="s">
        <v>205</v>
      </c>
      <c r="BM123" s="20" t="s">
        <v>205</v>
      </c>
    </row>
    <row r="124" spans="2:63" s="1" customFormat="1" ht="49.9" customHeight="1">
      <c r="B124" s="44"/>
      <c r="C124" s="45"/>
      <c r="D124" s="203" t="s">
        <v>447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224">
        <f>BK124</f>
        <v>0</v>
      </c>
      <c r="O124" s="225"/>
      <c r="P124" s="225"/>
      <c r="Q124" s="225"/>
      <c r="R124" s="46"/>
      <c r="T124" s="226"/>
      <c r="U124" s="70"/>
      <c r="V124" s="70"/>
      <c r="W124" s="70"/>
      <c r="X124" s="70"/>
      <c r="Y124" s="70"/>
      <c r="Z124" s="70"/>
      <c r="AA124" s="72"/>
      <c r="AT124" s="20" t="s">
        <v>75</v>
      </c>
      <c r="AU124" s="20" t="s">
        <v>76</v>
      </c>
      <c r="AY124" s="20" t="s">
        <v>448</v>
      </c>
      <c r="BK124" s="144">
        <v>0</v>
      </c>
    </row>
    <row r="125" spans="2:18" s="1" customFormat="1" ht="6.95" customHeight="1">
      <c r="B125" s="73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5"/>
    </row>
  </sheetData>
  <mergeCells count="77">
    <mergeCell ref="D95:H95"/>
    <mergeCell ref="D94:H94"/>
    <mergeCell ref="D96:H96"/>
    <mergeCell ref="D97:H97"/>
    <mergeCell ref="D98:H9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18:I118"/>
    <mergeCell ref="L118:M118"/>
    <mergeCell ref="N118:Q118"/>
    <mergeCell ref="F121:I121"/>
    <mergeCell ref="L121:M121"/>
    <mergeCell ref="N121:Q121"/>
    <mergeCell ref="F123:I123"/>
    <mergeCell ref="L123:M123"/>
    <mergeCell ref="N123:Q123"/>
    <mergeCell ref="N119:Q119"/>
    <mergeCell ref="N120:Q120"/>
    <mergeCell ref="N122:Q122"/>
    <mergeCell ref="N124:Q124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</mergeCells>
  <hyperlinks>
    <hyperlink ref="F1:G1" location="C2" display="1) Krycí list rozpočtu"/>
    <hyperlink ref="H1:K1" location="C87" display="2) Rekapitulácia rozpočtu"/>
    <hyperlink ref="L1" location="C118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119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746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755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N104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(SUM(BE104:BE111)+SUM(BE130:BE180))</f>
        <v>0</v>
      </c>
      <c r="I33" s="45"/>
      <c r="J33" s="45"/>
      <c r="K33" s="45"/>
      <c r="L33" s="45"/>
      <c r="M33" s="162">
        <f>ROUND((SUM(BE104:BE111)+SUM(BE130:BE180)),2)*F33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(SUM(BF104:BF111)+SUM(BF130:BF180))</f>
        <v>0</v>
      </c>
      <c r="I34" s="45"/>
      <c r="J34" s="45"/>
      <c r="K34" s="45"/>
      <c r="L34" s="45"/>
      <c r="M34" s="162">
        <f>ROUND((SUM(BF104:BF111)+SUM(BF130:BF180)),2)*F34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(SUM(BG104:BG111)+SUM(BG130:BG180))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(SUM(BH104:BH111)+SUM(BH130:BH180))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(SUM(BI104:BI111)+SUM(BI130:BI180))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746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02-02 - 02 - Fermentor - 22/6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N130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756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N131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163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N133</f>
        <v>0</v>
      </c>
      <c r="O91" s="172"/>
      <c r="P91" s="172"/>
      <c r="Q91" s="172"/>
      <c r="R91" s="175"/>
    </row>
    <row r="92" spans="2:18" s="7" customFormat="1" ht="24.95" customHeight="1">
      <c r="B92" s="171"/>
      <c r="C92" s="172"/>
      <c r="D92" s="173" t="s">
        <v>626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4">
        <f>N135</f>
        <v>0</v>
      </c>
      <c r="O92" s="172"/>
      <c r="P92" s="172"/>
      <c r="Q92" s="172"/>
      <c r="R92" s="175"/>
    </row>
    <row r="93" spans="2:18" s="7" customFormat="1" ht="24.95" customHeight="1">
      <c r="B93" s="171"/>
      <c r="C93" s="172"/>
      <c r="D93" s="173" t="s">
        <v>170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4">
        <f>N141</f>
        <v>0</v>
      </c>
      <c r="O93" s="172"/>
      <c r="P93" s="172"/>
      <c r="Q93" s="172"/>
      <c r="R93" s="175"/>
    </row>
    <row r="94" spans="2:18" s="7" customFormat="1" ht="24.95" customHeight="1">
      <c r="B94" s="171"/>
      <c r="C94" s="172"/>
      <c r="D94" s="173" t="s">
        <v>171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N143</f>
        <v>0</v>
      </c>
      <c r="O94" s="172"/>
      <c r="P94" s="172"/>
      <c r="Q94" s="172"/>
      <c r="R94" s="175"/>
    </row>
    <row r="95" spans="2:18" s="7" customFormat="1" ht="24.95" customHeight="1">
      <c r="B95" s="171"/>
      <c r="C95" s="172"/>
      <c r="D95" s="173" t="s">
        <v>757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N149</f>
        <v>0</v>
      </c>
      <c r="O95" s="172"/>
      <c r="P95" s="172"/>
      <c r="Q95" s="172"/>
      <c r="R95" s="175"/>
    </row>
    <row r="96" spans="2:18" s="7" customFormat="1" ht="24.95" customHeight="1">
      <c r="B96" s="171"/>
      <c r="C96" s="172"/>
      <c r="D96" s="173" t="s">
        <v>758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4">
        <f>N151</f>
        <v>0</v>
      </c>
      <c r="O96" s="172"/>
      <c r="P96" s="172"/>
      <c r="Q96" s="172"/>
      <c r="R96" s="175"/>
    </row>
    <row r="97" spans="2:18" s="7" customFormat="1" ht="24.95" customHeight="1">
      <c r="B97" s="171"/>
      <c r="C97" s="172"/>
      <c r="D97" s="173" t="s">
        <v>748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4">
        <f>N153</f>
        <v>0</v>
      </c>
      <c r="O97" s="172"/>
      <c r="P97" s="172"/>
      <c r="Q97" s="172"/>
      <c r="R97" s="175"/>
    </row>
    <row r="98" spans="2:18" s="7" customFormat="1" ht="24.95" customHeight="1">
      <c r="B98" s="171"/>
      <c r="C98" s="172"/>
      <c r="D98" s="173" t="s">
        <v>759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4">
        <f>N158</f>
        <v>0</v>
      </c>
      <c r="O98" s="172"/>
      <c r="P98" s="172"/>
      <c r="Q98" s="172"/>
      <c r="R98" s="175"/>
    </row>
    <row r="99" spans="2:18" s="7" customFormat="1" ht="24.95" customHeight="1">
      <c r="B99" s="171"/>
      <c r="C99" s="172"/>
      <c r="D99" s="173" t="s">
        <v>760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4">
        <f>N163</f>
        <v>0</v>
      </c>
      <c r="O99" s="172"/>
      <c r="P99" s="172"/>
      <c r="Q99" s="172"/>
      <c r="R99" s="175"/>
    </row>
    <row r="100" spans="2:18" s="7" customFormat="1" ht="24.95" customHeight="1">
      <c r="B100" s="171"/>
      <c r="C100" s="172"/>
      <c r="D100" s="173" t="s">
        <v>761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174">
        <f>N167</f>
        <v>0</v>
      </c>
      <c r="O100" s="172"/>
      <c r="P100" s="172"/>
      <c r="Q100" s="172"/>
      <c r="R100" s="175"/>
    </row>
    <row r="101" spans="2:18" s="7" customFormat="1" ht="24.95" customHeight="1">
      <c r="B101" s="171"/>
      <c r="C101" s="172"/>
      <c r="D101" s="173" t="s">
        <v>762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74">
        <f>N173</f>
        <v>0</v>
      </c>
      <c r="O101" s="172"/>
      <c r="P101" s="172"/>
      <c r="Q101" s="172"/>
      <c r="R101" s="175"/>
    </row>
    <row r="102" spans="2:18" s="7" customFormat="1" ht="24.95" customHeight="1">
      <c r="B102" s="171"/>
      <c r="C102" s="172"/>
      <c r="D102" s="173" t="s">
        <v>173</v>
      </c>
      <c r="E102" s="172"/>
      <c r="F102" s="172"/>
      <c r="G102" s="172"/>
      <c r="H102" s="172"/>
      <c r="I102" s="172"/>
      <c r="J102" s="172"/>
      <c r="K102" s="172"/>
      <c r="L102" s="172"/>
      <c r="M102" s="172"/>
      <c r="N102" s="174">
        <f>N176</f>
        <v>0</v>
      </c>
      <c r="O102" s="172"/>
      <c r="P102" s="172"/>
      <c r="Q102" s="172"/>
      <c r="R102" s="175"/>
    </row>
    <row r="103" spans="2:18" s="1" customFormat="1" ht="21.8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21" s="1" customFormat="1" ht="29.25" customHeight="1">
      <c r="B104" s="44"/>
      <c r="C104" s="169" t="s">
        <v>177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170">
        <f>ROUND(N105+N106+N107+N108+N109+N110,2)</f>
        <v>0</v>
      </c>
      <c r="O104" s="176"/>
      <c r="P104" s="176"/>
      <c r="Q104" s="176"/>
      <c r="R104" s="46"/>
      <c r="T104" s="177"/>
      <c r="U104" s="178" t="s">
        <v>40</v>
      </c>
    </row>
    <row r="105" spans="2:65" s="1" customFormat="1" ht="18" customHeight="1">
      <c r="B105" s="179"/>
      <c r="C105" s="180"/>
      <c r="D105" s="145" t="s">
        <v>178</v>
      </c>
      <c r="E105" s="181"/>
      <c r="F105" s="181"/>
      <c r="G105" s="181"/>
      <c r="H105" s="181"/>
      <c r="I105" s="180"/>
      <c r="J105" s="180"/>
      <c r="K105" s="180"/>
      <c r="L105" s="180"/>
      <c r="M105" s="180"/>
      <c r="N105" s="140">
        <f>ROUND(N89*T105,2)</f>
        <v>0</v>
      </c>
      <c r="O105" s="182"/>
      <c r="P105" s="182"/>
      <c r="Q105" s="182"/>
      <c r="R105" s="183"/>
      <c r="S105" s="184"/>
      <c r="T105" s="185"/>
      <c r="U105" s="186" t="s">
        <v>43</v>
      </c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7" t="s">
        <v>179</v>
      </c>
      <c r="AZ105" s="184"/>
      <c r="BA105" s="184"/>
      <c r="BB105" s="184"/>
      <c r="BC105" s="184"/>
      <c r="BD105" s="184"/>
      <c r="BE105" s="188">
        <f>IF(U105="základná",N105,0)</f>
        <v>0</v>
      </c>
      <c r="BF105" s="188">
        <f>IF(U105="znížená",N105,0)</f>
        <v>0</v>
      </c>
      <c r="BG105" s="188">
        <f>IF(U105="zákl. prenesená",N105,0)</f>
        <v>0</v>
      </c>
      <c r="BH105" s="188">
        <f>IF(U105="zníž. prenesená",N105,0)</f>
        <v>0</v>
      </c>
      <c r="BI105" s="188">
        <f>IF(U105="nulová",N105,0)</f>
        <v>0</v>
      </c>
      <c r="BJ105" s="187" t="s">
        <v>88</v>
      </c>
      <c r="BK105" s="184"/>
      <c r="BL105" s="184"/>
      <c r="BM105" s="184"/>
    </row>
    <row r="106" spans="2:65" s="1" customFormat="1" ht="18" customHeight="1">
      <c r="B106" s="179"/>
      <c r="C106" s="180"/>
      <c r="D106" s="145" t="s">
        <v>180</v>
      </c>
      <c r="E106" s="181"/>
      <c r="F106" s="181"/>
      <c r="G106" s="181"/>
      <c r="H106" s="181"/>
      <c r="I106" s="180"/>
      <c r="J106" s="180"/>
      <c r="K106" s="180"/>
      <c r="L106" s="180"/>
      <c r="M106" s="180"/>
      <c r="N106" s="140">
        <f>ROUND(N89*T106,2)</f>
        <v>0</v>
      </c>
      <c r="O106" s="182"/>
      <c r="P106" s="182"/>
      <c r="Q106" s="182"/>
      <c r="R106" s="183"/>
      <c r="S106" s="184"/>
      <c r="T106" s="185"/>
      <c r="U106" s="186" t="s">
        <v>43</v>
      </c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7" t="s">
        <v>179</v>
      </c>
      <c r="AZ106" s="184"/>
      <c r="BA106" s="184"/>
      <c r="BB106" s="184"/>
      <c r="BC106" s="184"/>
      <c r="BD106" s="184"/>
      <c r="BE106" s="188">
        <f>IF(U106="základná",N106,0)</f>
        <v>0</v>
      </c>
      <c r="BF106" s="188">
        <f>IF(U106="znížená",N106,0)</f>
        <v>0</v>
      </c>
      <c r="BG106" s="188">
        <f>IF(U106="zákl. prenesená",N106,0)</f>
        <v>0</v>
      </c>
      <c r="BH106" s="188">
        <f>IF(U106="zníž. prenesená",N106,0)</f>
        <v>0</v>
      </c>
      <c r="BI106" s="188">
        <f>IF(U106="nulová",N106,0)</f>
        <v>0</v>
      </c>
      <c r="BJ106" s="187" t="s">
        <v>88</v>
      </c>
      <c r="BK106" s="184"/>
      <c r="BL106" s="184"/>
      <c r="BM106" s="184"/>
    </row>
    <row r="107" spans="2:65" s="1" customFormat="1" ht="18" customHeight="1">
      <c r="B107" s="179"/>
      <c r="C107" s="180"/>
      <c r="D107" s="145" t="s">
        <v>181</v>
      </c>
      <c r="E107" s="181"/>
      <c r="F107" s="181"/>
      <c r="G107" s="181"/>
      <c r="H107" s="181"/>
      <c r="I107" s="180"/>
      <c r="J107" s="180"/>
      <c r="K107" s="180"/>
      <c r="L107" s="180"/>
      <c r="M107" s="180"/>
      <c r="N107" s="140">
        <f>ROUND(N89*T107,2)</f>
        <v>0</v>
      </c>
      <c r="O107" s="182"/>
      <c r="P107" s="182"/>
      <c r="Q107" s="182"/>
      <c r="R107" s="183"/>
      <c r="S107" s="184"/>
      <c r="T107" s="185"/>
      <c r="U107" s="186" t="s">
        <v>43</v>
      </c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7" t="s">
        <v>179</v>
      </c>
      <c r="AZ107" s="184"/>
      <c r="BA107" s="184"/>
      <c r="BB107" s="184"/>
      <c r="BC107" s="184"/>
      <c r="BD107" s="184"/>
      <c r="BE107" s="188">
        <f>IF(U107="základná",N107,0)</f>
        <v>0</v>
      </c>
      <c r="BF107" s="188">
        <f>IF(U107="znížená",N107,0)</f>
        <v>0</v>
      </c>
      <c r="BG107" s="188">
        <f>IF(U107="zákl. prenesená",N107,0)</f>
        <v>0</v>
      </c>
      <c r="BH107" s="188">
        <f>IF(U107="zníž. prenesená",N107,0)</f>
        <v>0</v>
      </c>
      <c r="BI107" s="188">
        <f>IF(U107="nulová",N107,0)</f>
        <v>0</v>
      </c>
      <c r="BJ107" s="187" t="s">
        <v>88</v>
      </c>
      <c r="BK107" s="184"/>
      <c r="BL107" s="184"/>
      <c r="BM107" s="184"/>
    </row>
    <row r="108" spans="2:65" s="1" customFormat="1" ht="18" customHeight="1">
      <c r="B108" s="179"/>
      <c r="C108" s="180"/>
      <c r="D108" s="145" t="s">
        <v>182</v>
      </c>
      <c r="E108" s="181"/>
      <c r="F108" s="181"/>
      <c r="G108" s="181"/>
      <c r="H108" s="181"/>
      <c r="I108" s="180"/>
      <c r="J108" s="180"/>
      <c r="K108" s="180"/>
      <c r="L108" s="180"/>
      <c r="M108" s="180"/>
      <c r="N108" s="140">
        <f>ROUND(N89*T108,2)</f>
        <v>0</v>
      </c>
      <c r="O108" s="182"/>
      <c r="P108" s="182"/>
      <c r="Q108" s="182"/>
      <c r="R108" s="183"/>
      <c r="S108" s="184"/>
      <c r="T108" s="185"/>
      <c r="U108" s="186" t="s">
        <v>43</v>
      </c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7" t="s">
        <v>179</v>
      </c>
      <c r="AZ108" s="184"/>
      <c r="BA108" s="184"/>
      <c r="BB108" s="184"/>
      <c r="BC108" s="184"/>
      <c r="BD108" s="184"/>
      <c r="BE108" s="188">
        <f>IF(U108="základná",N108,0)</f>
        <v>0</v>
      </c>
      <c r="BF108" s="188">
        <f>IF(U108="znížená",N108,0)</f>
        <v>0</v>
      </c>
      <c r="BG108" s="188">
        <f>IF(U108="zákl. prenesená",N108,0)</f>
        <v>0</v>
      </c>
      <c r="BH108" s="188">
        <f>IF(U108="zníž. prenesená",N108,0)</f>
        <v>0</v>
      </c>
      <c r="BI108" s="188">
        <f>IF(U108="nulová",N108,0)</f>
        <v>0</v>
      </c>
      <c r="BJ108" s="187" t="s">
        <v>88</v>
      </c>
      <c r="BK108" s="184"/>
      <c r="BL108" s="184"/>
      <c r="BM108" s="184"/>
    </row>
    <row r="109" spans="2:65" s="1" customFormat="1" ht="18" customHeight="1">
      <c r="B109" s="179"/>
      <c r="C109" s="180"/>
      <c r="D109" s="145" t="s">
        <v>183</v>
      </c>
      <c r="E109" s="181"/>
      <c r="F109" s="181"/>
      <c r="G109" s="181"/>
      <c r="H109" s="181"/>
      <c r="I109" s="180"/>
      <c r="J109" s="180"/>
      <c r="K109" s="180"/>
      <c r="L109" s="180"/>
      <c r="M109" s="180"/>
      <c r="N109" s="140">
        <f>ROUND(N89*T109,2)</f>
        <v>0</v>
      </c>
      <c r="O109" s="182"/>
      <c r="P109" s="182"/>
      <c r="Q109" s="182"/>
      <c r="R109" s="183"/>
      <c r="S109" s="184"/>
      <c r="T109" s="185"/>
      <c r="U109" s="186" t="s">
        <v>43</v>
      </c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7" t="s">
        <v>179</v>
      </c>
      <c r="AZ109" s="184"/>
      <c r="BA109" s="184"/>
      <c r="BB109" s="184"/>
      <c r="BC109" s="184"/>
      <c r="BD109" s="184"/>
      <c r="BE109" s="188">
        <f>IF(U109="základná",N109,0)</f>
        <v>0</v>
      </c>
      <c r="BF109" s="188">
        <f>IF(U109="znížená",N109,0)</f>
        <v>0</v>
      </c>
      <c r="BG109" s="188">
        <f>IF(U109="zákl. prenesená",N109,0)</f>
        <v>0</v>
      </c>
      <c r="BH109" s="188">
        <f>IF(U109="zníž. prenesená",N109,0)</f>
        <v>0</v>
      </c>
      <c r="BI109" s="188">
        <f>IF(U109="nulová",N109,0)</f>
        <v>0</v>
      </c>
      <c r="BJ109" s="187" t="s">
        <v>88</v>
      </c>
      <c r="BK109" s="184"/>
      <c r="BL109" s="184"/>
      <c r="BM109" s="184"/>
    </row>
    <row r="110" spans="2:65" s="1" customFormat="1" ht="18" customHeight="1">
      <c r="B110" s="179"/>
      <c r="C110" s="180"/>
      <c r="D110" s="181" t="s">
        <v>184</v>
      </c>
      <c r="E110" s="180"/>
      <c r="F110" s="180"/>
      <c r="G110" s="180"/>
      <c r="H110" s="180"/>
      <c r="I110" s="180"/>
      <c r="J110" s="180"/>
      <c r="K110" s="180"/>
      <c r="L110" s="180"/>
      <c r="M110" s="180"/>
      <c r="N110" s="140">
        <f>ROUND(N89*T110,2)</f>
        <v>0</v>
      </c>
      <c r="O110" s="182"/>
      <c r="P110" s="182"/>
      <c r="Q110" s="182"/>
      <c r="R110" s="183"/>
      <c r="S110" s="184"/>
      <c r="T110" s="189"/>
      <c r="U110" s="190" t="s">
        <v>43</v>
      </c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7" t="s">
        <v>185</v>
      </c>
      <c r="AZ110" s="184"/>
      <c r="BA110" s="184"/>
      <c r="BB110" s="184"/>
      <c r="BC110" s="184"/>
      <c r="BD110" s="184"/>
      <c r="BE110" s="188">
        <f>IF(U110="základná",N110,0)</f>
        <v>0</v>
      </c>
      <c r="BF110" s="188">
        <f>IF(U110="znížená",N110,0)</f>
        <v>0</v>
      </c>
      <c r="BG110" s="188">
        <f>IF(U110="zákl. prenesená",N110,0)</f>
        <v>0</v>
      </c>
      <c r="BH110" s="188">
        <f>IF(U110="zníž. prenesená",N110,0)</f>
        <v>0</v>
      </c>
      <c r="BI110" s="188">
        <f>IF(U110="nulová",N110,0)</f>
        <v>0</v>
      </c>
      <c r="BJ110" s="187" t="s">
        <v>88</v>
      </c>
      <c r="BK110" s="184"/>
      <c r="BL110" s="184"/>
      <c r="BM110" s="184"/>
    </row>
    <row r="111" spans="2:18" s="1" customFormat="1" ht="13.5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29.25" customHeight="1">
      <c r="B112" s="44"/>
      <c r="C112" s="150" t="s">
        <v>143</v>
      </c>
      <c r="D112" s="151"/>
      <c r="E112" s="151"/>
      <c r="F112" s="151"/>
      <c r="G112" s="151"/>
      <c r="H112" s="151"/>
      <c r="I112" s="151"/>
      <c r="J112" s="151"/>
      <c r="K112" s="151"/>
      <c r="L112" s="152">
        <f>ROUND(SUM(N89+N104),2)</f>
        <v>0</v>
      </c>
      <c r="M112" s="152"/>
      <c r="N112" s="152"/>
      <c r="O112" s="152"/>
      <c r="P112" s="152"/>
      <c r="Q112" s="152"/>
      <c r="R112" s="46"/>
    </row>
    <row r="113" spans="2:18" s="1" customFormat="1" ht="6.95" customHeight="1"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5"/>
    </row>
    <row r="117" spans="2:18" s="1" customFormat="1" ht="6.95" customHeight="1"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8"/>
    </row>
    <row r="118" spans="2:18" s="1" customFormat="1" ht="36.95" customHeight="1">
      <c r="B118" s="44"/>
      <c r="C118" s="25" t="s">
        <v>186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pans="2:18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pans="2:18" s="1" customFormat="1" ht="30" customHeight="1">
      <c r="B120" s="44"/>
      <c r="C120" s="36" t="s">
        <v>17</v>
      </c>
      <c r="D120" s="45"/>
      <c r="E120" s="45"/>
      <c r="F120" s="155" t="str">
        <f>F6</f>
        <v>Poľnohospodárska bioplynová stanica Dvor Mikuláš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45"/>
      <c r="R120" s="46"/>
    </row>
    <row r="121" spans="2:18" ht="30" customHeight="1">
      <c r="B121" s="24"/>
      <c r="C121" s="36" t="s">
        <v>150</v>
      </c>
      <c r="D121" s="29"/>
      <c r="E121" s="29"/>
      <c r="F121" s="155" t="s">
        <v>746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7"/>
    </row>
    <row r="122" spans="2:18" s="1" customFormat="1" ht="36.95" customHeight="1">
      <c r="B122" s="44"/>
      <c r="C122" s="83" t="s">
        <v>152</v>
      </c>
      <c r="D122" s="45"/>
      <c r="E122" s="45"/>
      <c r="F122" s="85" t="str">
        <f>F8</f>
        <v>02-02 - 02 - Fermentor - 22/6</v>
      </c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pans="2:18" s="1" customFormat="1" ht="6.95" customHeight="1"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6"/>
    </row>
    <row r="124" spans="2:18" s="1" customFormat="1" ht="18" customHeight="1">
      <c r="B124" s="44"/>
      <c r="C124" s="36" t="s">
        <v>21</v>
      </c>
      <c r="D124" s="45"/>
      <c r="E124" s="45"/>
      <c r="F124" s="31" t="str">
        <f>F10</f>
        <v>Dvor Mikuláš</v>
      </c>
      <c r="G124" s="45"/>
      <c r="H124" s="45"/>
      <c r="I124" s="45"/>
      <c r="J124" s="45"/>
      <c r="K124" s="36" t="s">
        <v>23</v>
      </c>
      <c r="L124" s="45"/>
      <c r="M124" s="88" t="str">
        <f>IF(O10="","",O10)</f>
        <v>7. 9. 2018</v>
      </c>
      <c r="N124" s="88"/>
      <c r="O124" s="88"/>
      <c r="P124" s="88"/>
      <c r="Q124" s="45"/>
      <c r="R124" s="46"/>
    </row>
    <row r="125" spans="2:18" s="1" customFormat="1" ht="6.95" customHeight="1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</row>
    <row r="126" spans="2:18" s="1" customFormat="1" ht="13.5">
      <c r="B126" s="44"/>
      <c r="C126" s="36" t="s">
        <v>25</v>
      </c>
      <c r="D126" s="45"/>
      <c r="E126" s="45"/>
      <c r="F126" s="31" t="str">
        <f>E13</f>
        <v>AGROCONTRACT Mikuláš a.s.,94655 Dubník</v>
      </c>
      <c r="G126" s="45"/>
      <c r="H126" s="45"/>
      <c r="I126" s="45"/>
      <c r="J126" s="45"/>
      <c r="K126" s="36" t="s">
        <v>31</v>
      </c>
      <c r="L126" s="45"/>
      <c r="M126" s="31" t="str">
        <f>E19</f>
        <v xml:space="preserve"> </v>
      </c>
      <c r="N126" s="31"/>
      <c r="O126" s="31"/>
      <c r="P126" s="31"/>
      <c r="Q126" s="31"/>
      <c r="R126" s="46"/>
    </row>
    <row r="127" spans="2:18" s="1" customFormat="1" ht="14.4" customHeight="1">
      <c r="B127" s="44"/>
      <c r="C127" s="36" t="s">
        <v>29</v>
      </c>
      <c r="D127" s="45"/>
      <c r="E127" s="45"/>
      <c r="F127" s="31" t="str">
        <f>IF(E16="","",E16)</f>
        <v>Rozpočet, výkaz výmer</v>
      </c>
      <c r="G127" s="45"/>
      <c r="H127" s="45"/>
      <c r="I127" s="45"/>
      <c r="J127" s="45"/>
      <c r="K127" s="36" t="s">
        <v>34</v>
      </c>
      <c r="L127" s="45"/>
      <c r="M127" s="31" t="str">
        <f>E22</f>
        <v>Szegheőová</v>
      </c>
      <c r="N127" s="31"/>
      <c r="O127" s="31"/>
      <c r="P127" s="31"/>
      <c r="Q127" s="31"/>
      <c r="R127" s="46"/>
    </row>
    <row r="128" spans="2:18" s="1" customFormat="1" ht="10.3" customHeight="1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6"/>
    </row>
    <row r="129" spans="2:27" s="8" customFormat="1" ht="29.25" customHeight="1">
      <c r="B129" s="191"/>
      <c r="C129" s="192" t="s">
        <v>187</v>
      </c>
      <c r="D129" s="193" t="s">
        <v>188</v>
      </c>
      <c r="E129" s="193" t="s">
        <v>58</v>
      </c>
      <c r="F129" s="193" t="s">
        <v>189</v>
      </c>
      <c r="G129" s="193"/>
      <c r="H129" s="193"/>
      <c r="I129" s="193"/>
      <c r="J129" s="193" t="s">
        <v>190</v>
      </c>
      <c r="K129" s="193" t="s">
        <v>191</v>
      </c>
      <c r="L129" s="193" t="s">
        <v>192</v>
      </c>
      <c r="M129" s="193"/>
      <c r="N129" s="193" t="s">
        <v>158</v>
      </c>
      <c r="O129" s="193"/>
      <c r="P129" s="193"/>
      <c r="Q129" s="194"/>
      <c r="R129" s="195"/>
      <c r="T129" s="98" t="s">
        <v>193</v>
      </c>
      <c r="U129" s="99" t="s">
        <v>40</v>
      </c>
      <c r="V129" s="99" t="s">
        <v>194</v>
      </c>
      <c r="W129" s="99" t="s">
        <v>195</v>
      </c>
      <c r="X129" s="99" t="s">
        <v>196</v>
      </c>
      <c r="Y129" s="99" t="s">
        <v>197</v>
      </c>
      <c r="Z129" s="99" t="s">
        <v>198</v>
      </c>
      <c r="AA129" s="100" t="s">
        <v>199</v>
      </c>
    </row>
    <row r="130" spans="2:63" s="1" customFormat="1" ht="29.25" customHeight="1">
      <c r="B130" s="44"/>
      <c r="C130" s="102" t="s">
        <v>155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196">
        <f>BK130</f>
        <v>0</v>
      </c>
      <c r="O130" s="197"/>
      <c r="P130" s="197"/>
      <c r="Q130" s="197"/>
      <c r="R130" s="46"/>
      <c r="T130" s="101"/>
      <c r="U130" s="65"/>
      <c r="V130" s="65"/>
      <c r="W130" s="198">
        <f>W131+W133+W135+W141+W143+W149+W151+W153+W158+W163+W167+W173+W176+W181</f>
        <v>0</v>
      </c>
      <c r="X130" s="65"/>
      <c r="Y130" s="198">
        <f>Y131+Y133+Y135+Y141+Y143+Y149+Y151+Y153+Y158+Y163+Y167+Y173+Y176+Y181</f>
        <v>0</v>
      </c>
      <c r="Z130" s="65"/>
      <c r="AA130" s="199">
        <f>AA131+AA133+AA135+AA141+AA143+AA149+AA151+AA153+AA158+AA163+AA167+AA173+AA176+AA181</f>
        <v>0</v>
      </c>
      <c r="AT130" s="20" t="s">
        <v>75</v>
      </c>
      <c r="AU130" s="20" t="s">
        <v>160</v>
      </c>
      <c r="BK130" s="200">
        <f>BK131+BK133+BK135+BK141+BK143+BK149+BK151+BK153+BK158+BK163+BK167+BK173+BK176+BK181</f>
        <v>0</v>
      </c>
    </row>
    <row r="131" spans="2:63" s="9" customFormat="1" ht="37.4" customHeight="1">
      <c r="B131" s="201"/>
      <c r="C131" s="202"/>
      <c r="D131" s="203" t="s">
        <v>756</v>
      </c>
      <c r="E131" s="203"/>
      <c r="F131" s="203"/>
      <c r="G131" s="203"/>
      <c r="H131" s="203"/>
      <c r="I131" s="203"/>
      <c r="J131" s="203"/>
      <c r="K131" s="203"/>
      <c r="L131" s="203"/>
      <c r="M131" s="203"/>
      <c r="N131" s="204">
        <f>BK131</f>
        <v>0</v>
      </c>
      <c r="O131" s="205"/>
      <c r="P131" s="205"/>
      <c r="Q131" s="205"/>
      <c r="R131" s="206"/>
      <c r="T131" s="207"/>
      <c r="U131" s="202"/>
      <c r="V131" s="202"/>
      <c r="W131" s="208">
        <f>W132</f>
        <v>0</v>
      </c>
      <c r="X131" s="202"/>
      <c r="Y131" s="208">
        <f>Y132</f>
        <v>0</v>
      </c>
      <c r="Z131" s="202"/>
      <c r="AA131" s="209">
        <f>AA132</f>
        <v>0</v>
      </c>
      <c r="AR131" s="210" t="s">
        <v>83</v>
      </c>
      <c r="AT131" s="211" t="s">
        <v>75</v>
      </c>
      <c r="AU131" s="211" t="s">
        <v>76</v>
      </c>
      <c r="AY131" s="210" t="s">
        <v>200</v>
      </c>
      <c r="BK131" s="212">
        <f>BK132</f>
        <v>0</v>
      </c>
    </row>
    <row r="132" spans="2:65" s="1" customFormat="1" ht="25.5" customHeight="1">
      <c r="B132" s="179"/>
      <c r="C132" s="213" t="s">
        <v>83</v>
      </c>
      <c r="D132" s="213" t="s">
        <v>201</v>
      </c>
      <c r="E132" s="214" t="s">
        <v>763</v>
      </c>
      <c r="F132" s="215" t="s">
        <v>764</v>
      </c>
      <c r="G132" s="215"/>
      <c r="H132" s="215"/>
      <c r="I132" s="215"/>
      <c r="J132" s="216" t="s">
        <v>251</v>
      </c>
      <c r="K132" s="217">
        <v>50</v>
      </c>
      <c r="L132" s="218">
        <v>0</v>
      </c>
      <c r="M132" s="218"/>
      <c r="N132" s="217">
        <f>ROUND(L132*K132,2)</f>
        <v>0</v>
      </c>
      <c r="O132" s="217"/>
      <c r="P132" s="217"/>
      <c r="Q132" s="217"/>
      <c r="R132" s="183"/>
      <c r="T132" s="219" t="s">
        <v>5</v>
      </c>
      <c r="U132" s="54" t="s">
        <v>43</v>
      </c>
      <c r="V132" s="45"/>
      <c r="W132" s="220">
        <f>V132*K132</f>
        <v>0</v>
      </c>
      <c r="X132" s="220">
        <v>0</v>
      </c>
      <c r="Y132" s="220">
        <f>X132*K132</f>
        <v>0</v>
      </c>
      <c r="Z132" s="220">
        <v>0</v>
      </c>
      <c r="AA132" s="221">
        <f>Z132*K132</f>
        <v>0</v>
      </c>
      <c r="AR132" s="20" t="s">
        <v>205</v>
      </c>
      <c r="AT132" s="20" t="s">
        <v>201</v>
      </c>
      <c r="AU132" s="20" t="s">
        <v>83</v>
      </c>
      <c r="AY132" s="20" t="s">
        <v>200</v>
      </c>
      <c r="BE132" s="144">
        <f>IF(U132="základná",N132,0)</f>
        <v>0</v>
      </c>
      <c r="BF132" s="144">
        <f>IF(U132="znížená",N132,0)</f>
        <v>0</v>
      </c>
      <c r="BG132" s="144">
        <f>IF(U132="zákl. prenesená",N132,0)</f>
        <v>0</v>
      </c>
      <c r="BH132" s="144">
        <f>IF(U132="zníž. prenesená",N132,0)</f>
        <v>0</v>
      </c>
      <c r="BI132" s="144">
        <f>IF(U132="nulová",N132,0)</f>
        <v>0</v>
      </c>
      <c r="BJ132" s="20" t="s">
        <v>88</v>
      </c>
      <c r="BK132" s="144">
        <f>ROUND(L132*K132,2)</f>
        <v>0</v>
      </c>
      <c r="BL132" s="20" t="s">
        <v>205</v>
      </c>
      <c r="BM132" s="20" t="s">
        <v>88</v>
      </c>
    </row>
    <row r="133" spans="2:63" s="9" customFormat="1" ht="37.4" customHeight="1">
      <c r="B133" s="201"/>
      <c r="C133" s="202"/>
      <c r="D133" s="203" t="s">
        <v>163</v>
      </c>
      <c r="E133" s="203"/>
      <c r="F133" s="203"/>
      <c r="G133" s="203"/>
      <c r="H133" s="203"/>
      <c r="I133" s="203"/>
      <c r="J133" s="203"/>
      <c r="K133" s="203"/>
      <c r="L133" s="203"/>
      <c r="M133" s="203"/>
      <c r="N133" s="222">
        <f>BK133</f>
        <v>0</v>
      </c>
      <c r="O133" s="223"/>
      <c r="P133" s="223"/>
      <c r="Q133" s="223"/>
      <c r="R133" s="206"/>
      <c r="T133" s="207"/>
      <c r="U133" s="202"/>
      <c r="V133" s="202"/>
      <c r="W133" s="208">
        <f>W134</f>
        <v>0</v>
      </c>
      <c r="X133" s="202"/>
      <c r="Y133" s="208">
        <f>Y134</f>
        <v>0</v>
      </c>
      <c r="Z133" s="202"/>
      <c r="AA133" s="209">
        <f>AA134</f>
        <v>0</v>
      </c>
      <c r="AR133" s="210" t="s">
        <v>83</v>
      </c>
      <c r="AT133" s="211" t="s">
        <v>75</v>
      </c>
      <c r="AU133" s="211" t="s">
        <v>76</v>
      </c>
      <c r="AY133" s="210" t="s">
        <v>200</v>
      </c>
      <c r="BK133" s="212">
        <f>BK134</f>
        <v>0</v>
      </c>
    </row>
    <row r="134" spans="2:65" s="1" customFormat="1" ht="16.5" customHeight="1">
      <c r="B134" s="179"/>
      <c r="C134" s="213" t="s">
        <v>88</v>
      </c>
      <c r="D134" s="213" t="s">
        <v>201</v>
      </c>
      <c r="E134" s="214" t="s">
        <v>765</v>
      </c>
      <c r="F134" s="215" t="s">
        <v>766</v>
      </c>
      <c r="G134" s="215"/>
      <c r="H134" s="215"/>
      <c r="I134" s="215"/>
      <c r="J134" s="216" t="s">
        <v>208</v>
      </c>
      <c r="K134" s="217">
        <v>7.6</v>
      </c>
      <c r="L134" s="218">
        <v>0</v>
      </c>
      <c r="M134" s="218"/>
      <c r="N134" s="217">
        <f>ROUND(L134*K134,2)</f>
        <v>0</v>
      </c>
      <c r="O134" s="217"/>
      <c r="P134" s="217"/>
      <c r="Q134" s="217"/>
      <c r="R134" s="183"/>
      <c r="T134" s="219" t="s">
        <v>5</v>
      </c>
      <c r="U134" s="54" t="s">
        <v>43</v>
      </c>
      <c r="V134" s="45"/>
      <c r="W134" s="220">
        <f>V134*K134</f>
        <v>0</v>
      </c>
      <c r="X134" s="220">
        <v>0</v>
      </c>
      <c r="Y134" s="220">
        <f>X134*K134</f>
        <v>0</v>
      </c>
      <c r="Z134" s="220">
        <v>0</v>
      </c>
      <c r="AA134" s="221">
        <f>Z134*K134</f>
        <v>0</v>
      </c>
      <c r="AR134" s="20" t="s">
        <v>205</v>
      </c>
      <c r="AT134" s="20" t="s">
        <v>201</v>
      </c>
      <c r="AU134" s="20" t="s">
        <v>83</v>
      </c>
      <c r="AY134" s="20" t="s">
        <v>200</v>
      </c>
      <c r="BE134" s="144">
        <f>IF(U134="základná",N134,0)</f>
        <v>0</v>
      </c>
      <c r="BF134" s="144">
        <f>IF(U134="znížená",N134,0)</f>
        <v>0</v>
      </c>
      <c r="BG134" s="144">
        <f>IF(U134="zákl. prenesená",N134,0)</f>
        <v>0</v>
      </c>
      <c r="BH134" s="144">
        <f>IF(U134="zníž. prenesená",N134,0)</f>
        <v>0</v>
      </c>
      <c r="BI134" s="144">
        <f>IF(U134="nulová",N134,0)</f>
        <v>0</v>
      </c>
      <c r="BJ134" s="20" t="s">
        <v>88</v>
      </c>
      <c r="BK134" s="144">
        <f>ROUND(L134*K134,2)</f>
        <v>0</v>
      </c>
      <c r="BL134" s="20" t="s">
        <v>205</v>
      </c>
      <c r="BM134" s="20" t="s">
        <v>205</v>
      </c>
    </row>
    <row r="135" spans="2:63" s="9" customFormat="1" ht="37.4" customHeight="1">
      <c r="B135" s="201"/>
      <c r="C135" s="202"/>
      <c r="D135" s="203" t="s">
        <v>626</v>
      </c>
      <c r="E135" s="203"/>
      <c r="F135" s="203"/>
      <c r="G135" s="203"/>
      <c r="H135" s="203"/>
      <c r="I135" s="203"/>
      <c r="J135" s="203"/>
      <c r="K135" s="203"/>
      <c r="L135" s="203"/>
      <c r="M135" s="203"/>
      <c r="N135" s="222">
        <f>BK135</f>
        <v>0</v>
      </c>
      <c r="O135" s="223"/>
      <c r="P135" s="223"/>
      <c r="Q135" s="223"/>
      <c r="R135" s="206"/>
      <c r="T135" s="207"/>
      <c r="U135" s="202"/>
      <c r="V135" s="202"/>
      <c r="W135" s="208">
        <f>SUM(W136:W140)</f>
        <v>0</v>
      </c>
      <c r="X135" s="202"/>
      <c r="Y135" s="208">
        <f>SUM(Y136:Y140)</f>
        <v>0</v>
      </c>
      <c r="Z135" s="202"/>
      <c r="AA135" s="209">
        <f>SUM(AA136:AA140)</f>
        <v>0</v>
      </c>
      <c r="AR135" s="210" t="s">
        <v>83</v>
      </c>
      <c r="AT135" s="211" t="s">
        <v>75</v>
      </c>
      <c r="AU135" s="211" t="s">
        <v>76</v>
      </c>
      <c r="AY135" s="210" t="s">
        <v>200</v>
      </c>
      <c r="BK135" s="212">
        <f>SUM(BK136:BK140)</f>
        <v>0</v>
      </c>
    </row>
    <row r="136" spans="2:65" s="1" customFormat="1" ht="25.5" customHeight="1">
      <c r="B136" s="179"/>
      <c r="C136" s="213" t="s">
        <v>209</v>
      </c>
      <c r="D136" s="213" t="s">
        <v>201</v>
      </c>
      <c r="E136" s="214" t="s">
        <v>610</v>
      </c>
      <c r="F136" s="215" t="s">
        <v>767</v>
      </c>
      <c r="G136" s="215"/>
      <c r="H136" s="215"/>
      <c r="I136" s="215"/>
      <c r="J136" s="216" t="s">
        <v>234</v>
      </c>
      <c r="K136" s="217">
        <v>2</v>
      </c>
      <c r="L136" s="218">
        <v>0</v>
      </c>
      <c r="M136" s="218"/>
      <c r="N136" s="217">
        <f>ROUND(L136*K136,2)</f>
        <v>0</v>
      </c>
      <c r="O136" s="217"/>
      <c r="P136" s="217"/>
      <c r="Q136" s="217"/>
      <c r="R136" s="183"/>
      <c r="T136" s="219" t="s">
        <v>5</v>
      </c>
      <c r="U136" s="54" t="s">
        <v>43</v>
      </c>
      <c r="V136" s="45"/>
      <c r="W136" s="220">
        <f>V136*K136</f>
        <v>0</v>
      </c>
      <c r="X136" s="220">
        <v>0</v>
      </c>
      <c r="Y136" s="220">
        <f>X136*K136</f>
        <v>0</v>
      </c>
      <c r="Z136" s="220">
        <v>0</v>
      </c>
      <c r="AA136" s="221">
        <f>Z136*K136</f>
        <v>0</v>
      </c>
      <c r="AR136" s="20" t="s">
        <v>205</v>
      </c>
      <c r="AT136" s="20" t="s">
        <v>201</v>
      </c>
      <c r="AU136" s="20" t="s">
        <v>83</v>
      </c>
      <c r="AY136" s="20" t="s">
        <v>200</v>
      </c>
      <c r="BE136" s="144">
        <f>IF(U136="základná",N136,0)</f>
        <v>0</v>
      </c>
      <c r="BF136" s="144">
        <f>IF(U136="znížená",N136,0)</f>
        <v>0</v>
      </c>
      <c r="BG136" s="144">
        <f>IF(U136="zákl. prenesená",N136,0)</f>
        <v>0</v>
      </c>
      <c r="BH136" s="144">
        <f>IF(U136="zníž. prenesená",N136,0)</f>
        <v>0</v>
      </c>
      <c r="BI136" s="144">
        <f>IF(U136="nulová",N136,0)</f>
        <v>0</v>
      </c>
      <c r="BJ136" s="20" t="s">
        <v>88</v>
      </c>
      <c r="BK136" s="144">
        <f>ROUND(L136*K136,2)</f>
        <v>0</v>
      </c>
      <c r="BL136" s="20" t="s">
        <v>205</v>
      </c>
      <c r="BM136" s="20" t="s">
        <v>212</v>
      </c>
    </row>
    <row r="137" spans="2:65" s="1" customFormat="1" ht="25.5" customHeight="1">
      <c r="B137" s="179"/>
      <c r="C137" s="213" t="s">
        <v>205</v>
      </c>
      <c r="D137" s="213" t="s">
        <v>201</v>
      </c>
      <c r="E137" s="214" t="s">
        <v>612</v>
      </c>
      <c r="F137" s="215" t="s">
        <v>768</v>
      </c>
      <c r="G137" s="215"/>
      <c r="H137" s="215"/>
      <c r="I137" s="215"/>
      <c r="J137" s="216" t="s">
        <v>234</v>
      </c>
      <c r="K137" s="217">
        <v>5</v>
      </c>
      <c r="L137" s="218">
        <v>0</v>
      </c>
      <c r="M137" s="218"/>
      <c r="N137" s="217">
        <f>ROUND(L137*K137,2)</f>
        <v>0</v>
      </c>
      <c r="O137" s="217"/>
      <c r="P137" s="217"/>
      <c r="Q137" s="217"/>
      <c r="R137" s="183"/>
      <c r="T137" s="219" t="s">
        <v>5</v>
      </c>
      <c r="U137" s="54" t="s">
        <v>43</v>
      </c>
      <c r="V137" s="45"/>
      <c r="W137" s="220">
        <f>V137*K137</f>
        <v>0</v>
      </c>
      <c r="X137" s="220">
        <v>0</v>
      </c>
      <c r="Y137" s="220">
        <f>X137*K137</f>
        <v>0</v>
      </c>
      <c r="Z137" s="220">
        <v>0</v>
      </c>
      <c r="AA137" s="221">
        <f>Z137*K137</f>
        <v>0</v>
      </c>
      <c r="AR137" s="20" t="s">
        <v>205</v>
      </c>
      <c r="AT137" s="20" t="s">
        <v>201</v>
      </c>
      <c r="AU137" s="20" t="s">
        <v>83</v>
      </c>
      <c r="AY137" s="20" t="s">
        <v>200</v>
      </c>
      <c r="BE137" s="144">
        <f>IF(U137="základná",N137,0)</f>
        <v>0</v>
      </c>
      <c r="BF137" s="144">
        <f>IF(U137="znížená",N137,0)</f>
        <v>0</v>
      </c>
      <c r="BG137" s="144">
        <f>IF(U137="zákl. prenesená",N137,0)</f>
        <v>0</v>
      </c>
      <c r="BH137" s="144">
        <f>IF(U137="zníž. prenesená",N137,0)</f>
        <v>0</v>
      </c>
      <c r="BI137" s="144">
        <f>IF(U137="nulová",N137,0)</f>
        <v>0</v>
      </c>
      <c r="BJ137" s="20" t="s">
        <v>88</v>
      </c>
      <c r="BK137" s="144">
        <f>ROUND(L137*K137,2)</f>
        <v>0</v>
      </c>
      <c r="BL137" s="20" t="s">
        <v>205</v>
      </c>
      <c r="BM137" s="20" t="s">
        <v>216</v>
      </c>
    </row>
    <row r="138" spans="2:65" s="1" customFormat="1" ht="16.5" customHeight="1">
      <c r="B138" s="179"/>
      <c r="C138" s="213" t="s">
        <v>217</v>
      </c>
      <c r="D138" s="213" t="s">
        <v>201</v>
      </c>
      <c r="E138" s="214" t="s">
        <v>614</v>
      </c>
      <c r="F138" s="215" t="s">
        <v>615</v>
      </c>
      <c r="G138" s="215"/>
      <c r="H138" s="215"/>
      <c r="I138" s="215"/>
      <c r="J138" s="216" t="s">
        <v>234</v>
      </c>
      <c r="K138" s="217">
        <v>2</v>
      </c>
      <c r="L138" s="218">
        <v>0</v>
      </c>
      <c r="M138" s="218"/>
      <c r="N138" s="217">
        <f>ROUND(L138*K138,2)</f>
        <v>0</v>
      </c>
      <c r="O138" s="217"/>
      <c r="P138" s="217"/>
      <c r="Q138" s="217"/>
      <c r="R138" s="183"/>
      <c r="T138" s="219" t="s">
        <v>5</v>
      </c>
      <c r="U138" s="54" t="s">
        <v>43</v>
      </c>
      <c r="V138" s="45"/>
      <c r="W138" s="220">
        <f>V138*K138</f>
        <v>0</v>
      </c>
      <c r="X138" s="220">
        <v>0</v>
      </c>
      <c r="Y138" s="220">
        <f>X138*K138</f>
        <v>0</v>
      </c>
      <c r="Z138" s="220">
        <v>0</v>
      </c>
      <c r="AA138" s="221">
        <f>Z138*K138</f>
        <v>0</v>
      </c>
      <c r="AR138" s="20" t="s">
        <v>205</v>
      </c>
      <c r="AT138" s="20" t="s">
        <v>201</v>
      </c>
      <c r="AU138" s="20" t="s">
        <v>83</v>
      </c>
      <c r="AY138" s="20" t="s">
        <v>200</v>
      </c>
      <c r="BE138" s="144">
        <f>IF(U138="základná",N138,0)</f>
        <v>0</v>
      </c>
      <c r="BF138" s="144">
        <f>IF(U138="znížená",N138,0)</f>
        <v>0</v>
      </c>
      <c r="BG138" s="144">
        <f>IF(U138="zákl. prenesená",N138,0)</f>
        <v>0</v>
      </c>
      <c r="BH138" s="144">
        <f>IF(U138="zníž. prenesená",N138,0)</f>
        <v>0</v>
      </c>
      <c r="BI138" s="144">
        <f>IF(U138="nulová",N138,0)</f>
        <v>0</v>
      </c>
      <c r="BJ138" s="20" t="s">
        <v>88</v>
      </c>
      <c r="BK138" s="144">
        <f>ROUND(L138*K138,2)</f>
        <v>0</v>
      </c>
      <c r="BL138" s="20" t="s">
        <v>205</v>
      </c>
      <c r="BM138" s="20" t="s">
        <v>220</v>
      </c>
    </row>
    <row r="139" spans="2:65" s="1" customFormat="1" ht="16.5" customHeight="1">
      <c r="B139" s="179"/>
      <c r="C139" s="213" t="s">
        <v>212</v>
      </c>
      <c r="D139" s="213" t="s">
        <v>201</v>
      </c>
      <c r="E139" s="214" t="s">
        <v>616</v>
      </c>
      <c r="F139" s="215" t="s">
        <v>617</v>
      </c>
      <c r="G139" s="215"/>
      <c r="H139" s="215"/>
      <c r="I139" s="215"/>
      <c r="J139" s="216" t="s">
        <v>234</v>
      </c>
      <c r="K139" s="217">
        <v>5</v>
      </c>
      <c r="L139" s="218">
        <v>0</v>
      </c>
      <c r="M139" s="218"/>
      <c r="N139" s="217">
        <f>ROUND(L139*K139,2)</f>
        <v>0</v>
      </c>
      <c r="O139" s="217"/>
      <c r="P139" s="217"/>
      <c r="Q139" s="217"/>
      <c r="R139" s="183"/>
      <c r="T139" s="219" t="s">
        <v>5</v>
      </c>
      <c r="U139" s="54" t="s">
        <v>43</v>
      </c>
      <c r="V139" s="45"/>
      <c r="W139" s="220">
        <f>V139*K139</f>
        <v>0</v>
      </c>
      <c r="X139" s="220">
        <v>0</v>
      </c>
      <c r="Y139" s="220">
        <f>X139*K139</f>
        <v>0</v>
      </c>
      <c r="Z139" s="220">
        <v>0</v>
      </c>
      <c r="AA139" s="221">
        <f>Z139*K139</f>
        <v>0</v>
      </c>
      <c r="AR139" s="20" t="s">
        <v>205</v>
      </c>
      <c r="AT139" s="20" t="s">
        <v>201</v>
      </c>
      <c r="AU139" s="20" t="s">
        <v>83</v>
      </c>
      <c r="AY139" s="20" t="s">
        <v>200</v>
      </c>
      <c r="BE139" s="144">
        <f>IF(U139="základná",N139,0)</f>
        <v>0</v>
      </c>
      <c r="BF139" s="144">
        <f>IF(U139="znížená",N139,0)</f>
        <v>0</v>
      </c>
      <c r="BG139" s="144">
        <f>IF(U139="zákl. prenesená",N139,0)</f>
        <v>0</v>
      </c>
      <c r="BH139" s="144">
        <f>IF(U139="zníž. prenesená",N139,0)</f>
        <v>0</v>
      </c>
      <c r="BI139" s="144">
        <f>IF(U139="nulová",N139,0)</f>
        <v>0</v>
      </c>
      <c r="BJ139" s="20" t="s">
        <v>88</v>
      </c>
      <c r="BK139" s="144">
        <f>ROUND(L139*K139,2)</f>
        <v>0</v>
      </c>
      <c r="BL139" s="20" t="s">
        <v>205</v>
      </c>
      <c r="BM139" s="20" t="s">
        <v>223</v>
      </c>
    </row>
    <row r="140" spans="2:65" s="1" customFormat="1" ht="16.5" customHeight="1">
      <c r="B140" s="179"/>
      <c r="C140" s="213" t="s">
        <v>224</v>
      </c>
      <c r="D140" s="213" t="s">
        <v>201</v>
      </c>
      <c r="E140" s="214" t="s">
        <v>618</v>
      </c>
      <c r="F140" s="215" t="s">
        <v>619</v>
      </c>
      <c r="G140" s="215"/>
      <c r="H140" s="215"/>
      <c r="I140" s="215"/>
      <c r="J140" s="216" t="s">
        <v>234</v>
      </c>
      <c r="K140" s="217">
        <v>2</v>
      </c>
      <c r="L140" s="218">
        <v>0</v>
      </c>
      <c r="M140" s="218"/>
      <c r="N140" s="217">
        <f>ROUND(L140*K140,2)</f>
        <v>0</v>
      </c>
      <c r="O140" s="217"/>
      <c r="P140" s="217"/>
      <c r="Q140" s="217"/>
      <c r="R140" s="183"/>
      <c r="T140" s="219" t="s">
        <v>5</v>
      </c>
      <c r="U140" s="54" t="s">
        <v>43</v>
      </c>
      <c r="V140" s="45"/>
      <c r="W140" s="220">
        <f>V140*K140</f>
        <v>0</v>
      </c>
      <c r="X140" s="220">
        <v>0</v>
      </c>
      <c r="Y140" s="220">
        <f>X140*K140</f>
        <v>0</v>
      </c>
      <c r="Z140" s="220">
        <v>0</v>
      </c>
      <c r="AA140" s="221">
        <f>Z140*K140</f>
        <v>0</v>
      </c>
      <c r="AR140" s="20" t="s">
        <v>205</v>
      </c>
      <c r="AT140" s="20" t="s">
        <v>201</v>
      </c>
      <c r="AU140" s="20" t="s">
        <v>83</v>
      </c>
      <c r="AY140" s="20" t="s">
        <v>200</v>
      </c>
      <c r="BE140" s="144">
        <f>IF(U140="základná",N140,0)</f>
        <v>0</v>
      </c>
      <c r="BF140" s="144">
        <f>IF(U140="znížená",N140,0)</f>
        <v>0</v>
      </c>
      <c r="BG140" s="144">
        <f>IF(U140="zákl. prenesená",N140,0)</f>
        <v>0</v>
      </c>
      <c r="BH140" s="144">
        <f>IF(U140="zníž. prenesená",N140,0)</f>
        <v>0</v>
      </c>
      <c r="BI140" s="144">
        <f>IF(U140="nulová",N140,0)</f>
        <v>0</v>
      </c>
      <c r="BJ140" s="20" t="s">
        <v>88</v>
      </c>
      <c r="BK140" s="144">
        <f>ROUND(L140*K140,2)</f>
        <v>0</v>
      </c>
      <c r="BL140" s="20" t="s">
        <v>205</v>
      </c>
      <c r="BM140" s="20" t="s">
        <v>227</v>
      </c>
    </row>
    <row r="141" spans="2:63" s="9" customFormat="1" ht="37.4" customHeight="1">
      <c r="B141" s="201"/>
      <c r="C141" s="202"/>
      <c r="D141" s="203" t="s">
        <v>170</v>
      </c>
      <c r="E141" s="203"/>
      <c r="F141" s="203"/>
      <c r="G141" s="203"/>
      <c r="H141" s="203"/>
      <c r="I141" s="203"/>
      <c r="J141" s="203"/>
      <c r="K141" s="203"/>
      <c r="L141" s="203"/>
      <c r="M141" s="203"/>
      <c r="N141" s="222">
        <f>BK141</f>
        <v>0</v>
      </c>
      <c r="O141" s="223"/>
      <c r="P141" s="223"/>
      <c r="Q141" s="223"/>
      <c r="R141" s="206"/>
      <c r="T141" s="207"/>
      <c r="U141" s="202"/>
      <c r="V141" s="202"/>
      <c r="W141" s="208">
        <f>W142</f>
        <v>0</v>
      </c>
      <c r="X141" s="202"/>
      <c r="Y141" s="208">
        <f>Y142</f>
        <v>0</v>
      </c>
      <c r="Z141" s="202"/>
      <c r="AA141" s="209">
        <f>AA142</f>
        <v>0</v>
      </c>
      <c r="AR141" s="210" t="s">
        <v>83</v>
      </c>
      <c r="AT141" s="211" t="s">
        <v>75</v>
      </c>
      <c r="AU141" s="211" t="s">
        <v>76</v>
      </c>
      <c r="AY141" s="210" t="s">
        <v>200</v>
      </c>
      <c r="BK141" s="212">
        <f>BK142</f>
        <v>0</v>
      </c>
    </row>
    <row r="142" spans="2:65" s="1" customFormat="1" ht="38.25" customHeight="1">
      <c r="B142" s="179"/>
      <c r="C142" s="213" t="s">
        <v>216</v>
      </c>
      <c r="D142" s="213" t="s">
        <v>201</v>
      </c>
      <c r="E142" s="214" t="s">
        <v>769</v>
      </c>
      <c r="F142" s="215" t="s">
        <v>770</v>
      </c>
      <c r="G142" s="215"/>
      <c r="H142" s="215"/>
      <c r="I142" s="215"/>
      <c r="J142" s="216" t="s">
        <v>215</v>
      </c>
      <c r="K142" s="217">
        <v>2.68</v>
      </c>
      <c r="L142" s="218">
        <v>0</v>
      </c>
      <c r="M142" s="218"/>
      <c r="N142" s="217">
        <f>ROUND(L142*K142,2)</f>
        <v>0</v>
      </c>
      <c r="O142" s="217"/>
      <c r="P142" s="217"/>
      <c r="Q142" s="217"/>
      <c r="R142" s="183"/>
      <c r="T142" s="219" t="s">
        <v>5</v>
      </c>
      <c r="U142" s="54" t="s">
        <v>43</v>
      </c>
      <c r="V142" s="45"/>
      <c r="W142" s="220">
        <f>V142*K142</f>
        <v>0</v>
      </c>
      <c r="X142" s="220">
        <v>0</v>
      </c>
      <c r="Y142" s="220">
        <f>X142*K142</f>
        <v>0</v>
      </c>
      <c r="Z142" s="220">
        <v>0</v>
      </c>
      <c r="AA142" s="221">
        <f>Z142*K142</f>
        <v>0</v>
      </c>
      <c r="AR142" s="20" t="s">
        <v>205</v>
      </c>
      <c r="AT142" s="20" t="s">
        <v>201</v>
      </c>
      <c r="AU142" s="20" t="s">
        <v>83</v>
      </c>
      <c r="AY142" s="20" t="s">
        <v>200</v>
      </c>
      <c r="BE142" s="144">
        <f>IF(U142="základná",N142,0)</f>
        <v>0</v>
      </c>
      <c r="BF142" s="144">
        <f>IF(U142="znížená",N142,0)</f>
        <v>0</v>
      </c>
      <c r="BG142" s="144">
        <f>IF(U142="zákl. prenesená",N142,0)</f>
        <v>0</v>
      </c>
      <c r="BH142" s="144">
        <f>IF(U142="zníž. prenesená",N142,0)</f>
        <v>0</v>
      </c>
      <c r="BI142" s="144">
        <f>IF(U142="nulová",N142,0)</f>
        <v>0</v>
      </c>
      <c r="BJ142" s="20" t="s">
        <v>88</v>
      </c>
      <c r="BK142" s="144">
        <f>ROUND(L142*K142,2)</f>
        <v>0</v>
      </c>
      <c r="BL142" s="20" t="s">
        <v>205</v>
      </c>
      <c r="BM142" s="20" t="s">
        <v>230</v>
      </c>
    </row>
    <row r="143" spans="2:63" s="9" customFormat="1" ht="37.4" customHeight="1">
      <c r="B143" s="201"/>
      <c r="C143" s="202"/>
      <c r="D143" s="203" t="s">
        <v>171</v>
      </c>
      <c r="E143" s="203"/>
      <c r="F143" s="203"/>
      <c r="G143" s="203"/>
      <c r="H143" s="203"/>
      <c r="I143" s="203"/>
      <c r="J143" s="203"/>
      <c r="K143" s="203"/>
      <c r="L143" s="203"/>
      <c r="M143" s="203"/>
      <c r="N143" s="222">
        <f>BK143</f>
        <v>0</v>
      </c>
      <c r="O143" s="223"/>
      <c r="P143" s="223"/>
      <c r="Q143" s="223"/>
      <c r="R143" s="206"/>
      <c r="T143" s="207"/>
      <c r="U143" s="202"/>
      <c r="V143" s="202"/>
      <c r="W143" s="208">
        <f>SUM(W144:W148)</f>
        <v>0</v>
      </c>
      <c r="X143" s="202"/>
      <c r="Y143" s="208">
        <f>SUM(Y144:Y148)</f>
        <v>0</v>
      </c>
      <c r="Z143" s="202"/>
      <c r="AA143" s="209">
        <f>SUM(AA144:AA148)</f>
        <v>0</v>
      </c>
      <c r="AR143" s="210" t="s">
        <v>83</v>
      </c>
      <c r="AT143" s="211" t="s">
        <v>75</v>
      </c>
      <c r="AU143" s="211" t="s">
        <v>76</v>
      </c>
      <c r="AY143" s="210" t="s">
        <v>200</v>
      </c>
      <c r="BK143" s="212">
        <f>SUM(BK144:BK148)</f>
        <v>0</v>
      </c>
    </row>
    <row r="144" spans="2:65" s="1" customFormat="1" ht="38.25" customHeight="1">
      <c r="B144" s="179"/>
      <c r="C144" s="213" t="s">
        <v>231</v>
      </c>
      <c r="D144" s="213" t="s">
        <v>201</v>
      </c>
      <c r="E144" s="214" t="s">
        <v>347</v>
      </c>
      <c r="F144" s="215" t="s">
        <v>771</v>
      </c>
      <c r="G144" s="215"/>
      <c r="H144" s="215"/>
      <c r="I144" s="215"/>
      <c r="J144" s="216" t="s">
        <v>208</v>
      </c>
      <c r="K144" s="217">
        <v>23.6</v>
      </c>
      <c r="L144" s="218">
        <v>0</v>
      </c>
      <c r="M144" s="218"/>
      <c r="N144" s="217">
        <f>ROUND(L144*K144,2)</f>
        <v>0</v>
      </c>
      <c r="O144" s="217"/>
      <c r="P144" s="217"/>
      <c r="Q144" s="217"/>
      <c r="R144" s="183"/>
      <c r="T144" s="219" t="s">
        <v>5</v>
      </c>
      <c r="U144" s="54" t="s">
        <v>43</v>
      </c>
      <c r="V144" s="45"/>
      <c r="W144" s="220">
        <f>V144*K144</f>
        <v>0</v>
      </c>
      <c r="X144" s="220">
        <v>0</v>
      </c>
      <c r="Y144" s="220">
        <f>X144*K144</f>
        <v>0</v>
      </c>
      <c r="Z144" s="220">
        <v>0</v>
      </c>
      <c r="AA144" s="221">
        <f>Z144*K144</f>
        <v>0</v>
      </c>
      <c r="AR144" s="20" t="s">
        <v>205</v>
      </c>
      <c r="AT144" s="20" t="s">
        <v>201</v>
      </c>
      <c r="AU144" s="20" t="s">
        <v>83</v>
      </c>
      <c r="AY144" s="20" t="s">
        <v>200</v>
      </c>
      <c r="BE144" s="144">
        <f>IF(U144="základná",N144,0)</f>
        <v>0</v>
      </c>
      <c r="BF144" s="144">
        <f>IF(U144="znížená",N144,0)</f>
        <v>0</v>
      </c>
      <c r="BG144" s="144">
        <f>IF(U144="zákl. prenesená",N144,0)</f>
        <v>0</v>
      </c>
      <c r="BH144" s="144">
        <f>IF(U144="zníž. prenesená",N144,0)</f>
        <v>0</v>
      </c>
      <c r="BI144" s="144">
        <f>IF(U144="nulová",N144,0)</f>
        <v>0</v>
      </c>
      <c r="BJ144" s="20" t="s">
        <v>88</v>
      </c>
      <c r="BK144" s="144">
        <f>ROUND(L144*K144,2)</f>
        <v>0</v>
      </c>
      <c r="BL144" s="20" t="s">
        <v>205</v>
      </c>
      <c r="BM144" s="20" t="s">
        <v>235</v>
      </c>
    </row>
    <row r="145" spans="2:65" s="1" customFormat="1" ht="38.25" customHeight="1">
      <c r="B145" s="179"/>
      <c r="C145" s="213" t="s">
        <v>220</v>
      </c>
      <c r="D145" s="213" t="s">
        <v>201</v>
      </c>
      <c r="E145" s="214" t="s">
        <v>355</v>
      </c>
      <c r="F145" s="215" t="s">
        <v>772</v>
      </c>
      <c r="G145" s="215"/>
      <c r="H145" s="215"/>
      <c r="I145" s="215"/>
      <c r="J145" s="216" t="s">
        <v>208</v>
      </c>
      <c r="K145" s="217">
        <v>23.6</v>
      </c>
      <c r="L145" s="218">
        <v>0</v>
      </c>
      <c r="M145" s="218"/>
      <c r="N145" s="217">
        <f>ROUND(L145*K145,2)</f>
        <v>0</v>
      </c>
      <c r="O145" s="217"/>
      <c r="P145" s="217"/>
      <c r="Q145" s="217"/>
      <c r="R145" s="183"/>
      <c r="T145" s="219" t="s">
        <v>5</v>
      </c>
      <c r="U145" s="54" t="s">
        <v>43</v>
      </c>
      <c r="V145" s="45"/>
      <c r="W145" s="220">
        <f>V145*K145</f>
        <v>0</v>
      </c>
      <c r="X145" s="220">
        <v>0</v>
      </c>
      <c r="Y145" s="220">
        <f>X145*K145</f>
        <v>0</v>
      </c>
      <c r="Z145" s="220">
        <v>0</v>
      </c>
      <c r="AA145" s="221">
        <f>Z145*K145</f>
        <v>0</v>
      </c>
      <c r="AR145" s="20" t="s">
        <v>205</v>
      </c>
      <c r="AT145" s="20" t="s">
        <v>201</v>
      </c>
      <c r="AU145" s="20" t="s">
        <v>83</v>
      </c>
      <c r="AY145" s="20" t="s">
        <v>200</v>
      </c>
      <c r="BE145" s="144">
        <f>IF(U145="základná",N145,0)</f>
        <v>0</v>
      </c>
      <c r="BF145" s="144">
        <f>IF(U145="znížená",N145,0)</f>
        <v>0</v>
      </c>
      <c r="BG145" s="144">
        <f>IF(U145="zákl. prenesená",N145,0)</f>
        <v>0</v>
      </c>
      <c r="BH145" s="144">
        <f>IF(U145="zníž. prenesená",N145,0)</f>
        <v>0</v>
      </c>
      <c r="BI145" s="144">
        <f>IF(U145="nulová",N145,0)</f>
        <v>0</v>
      </c>
      <c r="BJ145" s="20" t="s">
        <v>88</v>
      </c>
      <c r="BK145" s="144">
        <f>ROUND(L145*K145,2)</f>
        <v>0</v>
      </c>
      <c r="BL145" s="20" t="s">
        <v>205</v>
      </c>
      <c r="BM145" s="20" t="s">
        <v>10</v>
      </c>
    </row>
    <row r="146" spans="2:65" s="1" customFormat="1" ht="25.5" customHeight="1">
      <c r="B146" s="179"/>
      <c r="C146" s="213" t="s">
        <v>238</v>
      </c>
      <c r="D146" s="213" t="s">
        <v>201</v>
      </c>
      <c r="E146" s="214" t="s">
        <v>529</v>
      </c>
      <c r="F146" s="215" t="s">
        <v>773</v>
      </c>
      <c r="G146" s="215"/>
      <c r="H146" s="215"/>
      <c r="I146" s="215"/>
      <c r="J146" s="216" t="s">
        <v>208</v>
      </c>
      <c r="K146" s="217">
        <v>23.6</v>
      </c>
      <c r="L146" s="218">
        <v>0</v>
      </c>
      <c r="M146" s="218"/>
      <c r="N146" s="217">
        <f>ROUND(L146*K146,2)</f>
        <v>0</v>
      </c>
      <c r="O146" s="217"/>
      <c r="P146" s="217"/>
      <c r="Q146" s="217"/>
      <c r="R146" s="183"/>
      <c r="T146" s="219" t="s">
        <v>5</v>
      </c>
      <c r="U146" s="54" t="s">
        <v>43</v>
      </c>
      <c r="V146" s="45"/>
      <c r="W146" s="220">
        <f>V146*K146</f>
        <v>0</v>
      </c>
      <c r="X146" s="220">
        <v>0</v>
      </c>
      <c r="Y146" s="220">
        <f>X146*K146</f>
        <v>0</v>
      </c>
      <c r="Z146" s="220">
        <v>0</v>
      </c>
      <c r="AA146" s="221">
        <f>Z146*K146</f>
        <v>0</v>
      </c>
      <c r="AR146" s="20" t="s">
        <v>205</v>
      </c>
      <c r="AT146" s="20" t="s">
        <v>201</v>
      </c>
      <c r="AU146" s="20" t="s">
        <v>83</v>
      </c>
      <c r="AY146" s="20" t="s">
        <v>200</v>
      </c>
      <c r="BE146" s="144">
        <f>IF(U146="základná",N146,0)</f>
        <v>0</v>
      </c>
      <c r="BF146" s="144">
        <f>IF(U146="znížená",N146,0)</f>
        <v>0</v>
      </c>
      <c r="BG146" s="144">
        <f>IF(U146="zákl. prenesená",N146,0)</f>
        <v>0</v>
      </c>
      <c r="BH146" s="144">
        <f>IF(U146="zníž. prenesená",N146,0)</f>
        <v>0</v>
      </c>
      <c r="BI146" s="144">
        <f>IF(U146="nulová",N146,0)</f>
        <v>0</v>
      </c>
      <c r="BJ146" s="20" t="s">
        <v>88</v>
      </c>
      <c r="BK146" s="144">
        <f>ROUND(L146*K146,2)</f>
        <v>0</v>
      </c>
      <c r="BL146" s="20" t="s">
        <v>205</v>
      </c>
      <c r="BM146" s="20" t="s">
        <v>241</v>
      </c>
    </row>
    <row r="147" spans="2:65" s="1" customFormat="1" ht="16.5" customHeight="1">
      <c r="B147" s="179"/>
      <c r="C147" s="213" t="s">
        <v>223</v>
      </c>
      <c r="D147" s="213" t="s">
        <v>201</v>
      </c>
      <c r="E147" s="214" t="s">
        <v>359</v>
      </c>
      <c r="F147" s="215" t="s">
        <v>531</v>
      </c>
      <c r="G147" s="215"/>
      <c r="H147" s="215"/>
      <c r="I147" s="215"/>
      <c r="J147" s="216" t="s">
        <v>208</v>
      </c>
      <c r="K147" s="217">
        <v>23.6</v>
      </c>
      <c r="L147" s="218">
        <v>0</v>
      </c>
      <c r="M147" s="218"/>
      <c r="N147" s="217">
        <f>ROUND(L147*K147,2)</f>
        <v>0</v>
      </c>
      <c r="O147" s="217"/>
      <c r="P147" s="217"/>
      <c r="Q147" s="217"/>
      <c r="R147" s="183"/>
      <c r="T147" s="219" t="s">
        <v>5</v>
      </c>
      <c r="U147" s="54" t="s">
        <v>43</v>
      </c>
      <c r="V147" s="45"/>
      <c r="W147" s="220">
        <f>V147*K147</f>
        <v>0</v>
      </c>
      <c r="X147" s="220">
        <v>0</v>
      </c>
      <c r="Y147" s="220">
        <f>X147*K147</f>
        <v>0</v>
      </c>
      <c r="Z147" s="220">
        <v>0</v>
      </c>
      <c r="AA147" s="221">
        <f>Z147*K147</f>
        <v>0</v>
      </c>
      <c r="AR147" s="20" t="s">
        <v>205</v>
      </c>
      <c r="AT147" s="20" t="s">
        <v>201</v>
      </c>
      <c r="AU147" s="20" t="s">
        <v>83</v>
      </c>
      <c r="AY147" s="20" t="s">
        <v>200</v>
      </c>
      <c r="BE147" s="144">
        <f>IF(U147="základná",N147,0)</f>
        <v>0</v>
      </c>
      <c r="BF147" s="144">
        <f>IF(U147="znížená",N147,0)</f>
        <v>0</v>
      </c>
      <c r="BG147" s="144">
        <f>IF(U147="zákl. prenesená",N147,0)</f>
        <v>0</v>
      </c>
      <c r="BH147" s="144">
        <f>IF(U147="zníž. prenesená",N147,0)</f>
        <v>0</v>
      </c>
      <c r="BI147" s="144">
        <f>IF(U147="nulová",N147,0)</f>
        <v>0</v>
      </c>
      <c r="BJ147" s="20" t="s">
        <v>88</v>
      </c>
      <c r="BK147" s="144">
        <f>ROUND(L147*K147,2)</f>
        <v>0</v>
      </c>
      <c r="BL147" s="20" t="s">
        <v>205</v>
      </c>
      <c r="BM147" s="20" t="s">
        <v>244</v>
      </c>
    </row>
    <row r="148" spans="2:65" s="1" customFormat="1" ht="25.5" customHeight="1">
      <c r="B148" s="179"/>
      <c r="C148" s="213" t="s">
        <v>245</v>
      </c>
      <c r="D148" s="213" t="s">
        <v>201</v>
      </c>
      <c r="E148" s="214" t="s">
        <v>532</v>
      </c>
      <c r="F148" s="215" t="s">
        <v>774</v>
      </c>
      <c r="G148" s="215"/>
      <c r="H148" s="215"/>
      <c r="I148" s="215"/>
      <c r="J148" s="216" t="s">
        <v>215</v>
      </c>
      <c r="K148" s="217">
        <v>0.13</v>
      </c>
      <c r="L148" s="218">
        <v>0</v>
      </c>
      <c r="M148" s="218"/>
      <c r="N148" s="217">
        <f>ROUND(L148*K148,2)</f>
        <v>0</v>
      </c>
      <c r="O148" s="217"/>
      <c r="P148" s="217"/>
      <c r="Q148" s="217"/>
      <c r="R148" s="183"/>
      <c r="T148" s="219" t="s">
        <v>5</v>
      </c>
      <c r="U148" s="54" t="s">
        <v>43</v>
      </c>
      <c r="V148" s="45"/>
      <c r="W148" s="220">
        <f>V148*K148</f>
        <v>0</v>
      </c>
      <c r="X148" s="220">
        <v>0</v>
      </c>
      <c r="Y148" s="220">
        <f>X148*K148</f>
        <v>0</v>
      </c>
      <c r="Z148" s="220">
        <v>0</v>
      </c>
      <c r="AA148" s="221">
        <f>Z148*K148</f>
        <v>0</v>
      </c>
      <c r="AR148" s="20" t="s">
        <v>205</v>
      </c>
      <c r="AT148" s="20" t="s">
        <v>201</v>
      </c>
      <c r="AU148" s="20" t="s">
        <v>83</v>
      </c>
      <c r="AY148" s="20" t="s">
        <v>200</v>
      </c>
      <c r="BE148" s="144">
        <f>IF(U148="základná",N148,0)</f>
        <v>0</v>
      </c>
      <c r="BF148" s="144">
        <f>IF(U148="znížená",N148,0)</f>
        <v>0</v>
      </c>
      <c r="BG148" s="144">
        <f>IF(U148="zákl. prenesená",N148,0)</f>
        <v>0</v>
      </c>
      <c r="BH148" s="144">
        <f>IF(U148="zníž. prenesená",N148,0)</f>
        <v>0</v>
      </c>
      <c r="BI148" s="144">
        <f>IF(U148="nulová",N148,0)</f>
        <v>0</v>
      </c>
      <c r="BJ148" s="20" t="s">
        <v>88</v>
      </c>
      <c r="BK148" s="144">
        <f>ROUND(L148*K148,2)</f>
        <v>0</v>
      </c>
      <c r="BL148" s="20" t="s">
        <v>205</v>
      </c>
      <c r="BM148" s="20" t="s">
        <v>248</v>
      </c>
    </row>
    <row r="149" spans="2:63" s="9" customFormat="1" ht="37.4" customHeight="1">
      <c r="B149" s="201"/>
      <c r="C149" s="202"/>
      <c r="D149" s="203" t="s">
        <v>757</v>
      </c>
      <c r="E149" s="203"/>
      <c r="F149" s="203"/>
      <c r="G149" s="203"/>
      <c r="H149" s="203"/>
      <c r="I149" s="203"/>
      <c r="J149" s="203"/>
      <c r="K149" s="203"/>
      <c r="L149" s="203"/>
      <c r="M149" s="203"/>
      <c r="N149" s="222">
        <f>BK149</f>
        <v>0</v>
      </c>
      <c r="O149" s="223"/>
      <c r="P149" s="223"/>
      <c r="Q149" s="223"/>
      <c r="R149" s="206"/>
      <c r="T149" s="207"/>
      <c r="U149" s="202"/>
      <c r="V149" s="202"/>
      <c r="W149" s="208">
        <f>W150</f>
        <v>0</v>
      </c>
      <c r="X149" s="202"/>
      <c r="Y149" s="208">
        <f>Y150</f>
        <v>0</v>
      </c>
      <c r="Z149" s="202"/>
      <c r="AA149" s="209">
        <f>AA150</f>
        <v>0</v>
      </c>
      <c r="AR149" s="210" t="s">
        <v>83</v>
      </c>
      <c r="AT149" s="211" t="s">
        <v>75</v>
      </c>
      <c r="AU149" s="211" t="s">
        <v>76</v>
      </c>
      <c r="AY149" s="210" t="s">
        <v>200</v>
      </c>
      <c r="BK149" s="212">
        <f>BK150</f>
        <v>0</v>
      </c>
    </row>
    <row r="150" spans="2:65" s="1" customFormat="1" ht="25.5" customHeight="1">
      <c r="B150" s="179"/>
      <c r="C150" s="213" t="s">
        <v>227</v>
      </c>
      <c r="D150" s="213" t="s">
        <v>201</v>
      </c>
      <c r="E150" s="214" t="s">
        <v>775</v>
      </c>
      <c r="F150" s="215" t="s">
        <v>776</v>
      </c>
      <c r="G150" s="215"/>
      <c r="H150" s="215"/>
      <c r="I150" s="215"/>
      <c r="J150" s="216" t="s">
        <v>251</v>
      </c>
      <c r="K150" s="217">
        <v>160</v>
      </c>
      <c r="L150" s="218">
        <v>0</v>
      </c>
      <c r="M150" s="218"/>
      <c r="N150" s="217">
        <f>ROUND(L150*K150,2)</f>
        <v>0</v>
      </c>
      <c r="O150" s="217"/>
      <c r="P150" s="217"/>
      <c r="Q150" s="217"/>
      <c r="R150" s="183"/>
      <c r="T150" s="219" t="s">
        <v>5</v>
      </c>
      <c r="U150" s="54" t="s">
        <v>43</v>
      </c>
      <c r="V150" s="45"/>
      <c r="W150" s="220">
        <f>V150*K150</f>
        <v>0</v>
      </c>
      <c r="X150" s="220">
        <v>0</v>
      </c>
      <c r="Y150" s="220">
        <f>X150*K150</f>
        <v>0</v>
      </c>
      <c r="Z150" s="220">
        <v>0</v>
      </c>
      <c r="AA150" s="221">
        <f>Z150*K150</f>
        <v>0</v>
      </c>
      <c r="AR150" s="20" t="s">
        <v>205</v>
      </c>
      <c r="AT150" s="20" t="s">
        <v>201</v>
      </c>
      <c r="AU150" s="20" t="s">
        <v>83</v>
      </c>
      <c r="AY150" s="20" t="s">
        <v>200</v>
      </c>
      <c r="BE150" s="144">
        <f>IF(U150="základná",N150,0)</f>
        <v>0</v>
      </c>
      <c r="BF150" s="144">
        <f>IF(U150="znížená",N150,0)</f>
        <v>0</v>
      </c>
      <c r="BG150" s="144">
        <f>IF(U150="zákl. prenesená",N150,0)</f>
        <v>0</v>
      </c>
      <c r="BH150" s="144">
        <f>IF(U150="zníž. prenesená",N150,0)</f>
        <v>0</v>
      </c>
      <c r="BI150" s="144">
        <f>IF(U150="nulová",N150,0)</f>
        <v>0</v>
      </c>
      <c r="BJ150" s="20" t="s">
        <v>88</v>
      </c>
      <c r="BK150" s="144">
        <f>ROUND(L150*K150,2)</f>
        <v>0</v>
      </c>
      <c r="BL150" s="20" t="s">
        <v>205</v>
      </c>
      <c r="BM150" s="20" t="s">
        <v>252</v>
      </c>
    </row>
    <row r="151" spans="2:63" s="9" customFormat="1" ht="37.4" customHeight="1">
      <c r="B151" s="201"/>
      <c r="C151" s="202"/>
      <c r="D151" s="203" t="s">
        <v>758</v>
      </c>
      <c r="E151" s="203"/>
      <c r="F151" s="203"/>
      <c r="G151" s="203"/>
      <c r="H151" s="203"/>
      <c r="I151" s="203"/>
      <c r="J151" s="203"/>
      <c r="K151" s="203"/>
      <c r="L151" s="203"/>
      <c r="M151" s="203"/>
      <c r="N151" s="222">
        <f>BK151</f>
        <v>0</v>
      </c>
      <c r="O151" s="223"/>
      <c r="P151" s="223"/>
      <c r="Q151" s="223"/>
      <c r="R151" s="206"/>
      <c r="T151" s="207"/>
      <c r="U151" s="202"/>
      <c r="V151" s="202"/>
      <c r="W151" s="208">
        <f>W152</f>
        <v>0</v>
      </c>
      <c r="X151" s="202"/>
      <c r="Y151" s="208">
        <f>Y152</f>
        <v>0</v>
      </c>
      <c r="Z151" s="202"/>
      <c r="AA151" s="209">
        <f>AA152</f>
        <v>0</v>
      </c>
      <c r="AR151" s="210" t="s">
        <v>83</v>
      </c>
      <c r="AT151" s="211" t="s">
        <v>75</v>
      </c>
      <c r="AU151" s="211" t="s">
        <v>76</v>
      </c>
      <c r="AY151" s="210" t="s">
        <v>200</v>
      </c>
      <c r="BK151" s="212">
        <f>BK152</f>
        <v>0</v>
      </c>
    </row>
    <row r="152" spans="2:65" s="1" customFormat="1" ht="25.5" customHeight="1">
      <c r="B152" s="179"/>
      <c r="C152" s="213" t="s">
        <v>253</v>
      </c>
      <c r="D152" s="213" t="s">
        <v>201</v>
      </c>
      <c r="E152" s="214" t="s">
        <v>777</v>
      </c>
      <c r="F152" s="215" t="s">
        <v>778</v>
      </c>
      <c r="G152" s="215"/>
      <c r="H152" s="215"/>
      <c r="I152" s="215"/>
      <c r="J152" s="216" t="s">
        <v>251</v>
      </c>
      <c r="K152" s="217">
        <v>60</v>
      </c>
      <c r="L152" s="218">
        <v>0</v>
      </c>
      <c r="M152" s="218"/>
      <c r="N152" s="217">
        <f>ROUND(L152*K152,2)</f>
        <v>0</v>
      </c>
      <c r="O152" s="217"/>
      <c r="P152" s="217"/>
      <c r="Q152" s="217"/>
      <c r="R152" s="183"/>
      <c r="T152" s="219" t="s">
        <v>5</v>
      </c>
      <c r="U152" s="54" t="s">
        <v>43</v>
      </c>
      <c r="V152" s="45"/>
      <c r="W152" s="220">
        <f>V152*K152</f>
        <v>0</v>
      </c>
      <c r="X152" s="220">
        <v>0</v>
      </c>
      <c r="Y152" s="220">
        <f>X152*K152</f>
        <v>0</v>
      </c>
      <c r="Z152" s="220">
        <v>0</v>
      </c>
      <c r="AA152" s="221">
        <f>Z152*K152</f>
        <v>0</v>
      </c>
      <c r="AR152" s="20" t="s">
        <v>205</v>
      </c>
      <c r="AT152" s="20" t="s">
        <v>201</v>
      </c>
      <c r="AU152" s="20" t="s">
        <v>83</v>
      </c>
      <c r="AY152" s="20" t="s">
        <v>200</v>
      </c>
      <c r="BE152" s="144">
        <f>IF(U152="základná",N152,0)</f>
        <v>0</v>
      </c>
      <c r="BF152" s="144">
        <f>IF(U152="znížená",N152,0)</f>
        <v>0</v>
      </c>
      <c r="BG152" s="144">
        <f>IF(U152="zákl. prenesená",N152,0)</f>
        <v>0</v>
      </c>
      <c r="BH152" s="144">
        <f>IF(U152="zníž. prenesená",N152,0)</f>
        <v>0</v>
      </c>
      <c r="BI152" s="144">
        <f>IF(U152="nulová",N152,0)</f>
        <v>0</v>
      </c>
      <c r="BJ152" s="20" t="s">
        <v>88</v>
      </c>
      <c r="BK152" s="144">
        <f>ROUND(L152*K152,2)</f>
        <v>0</v>
      </c>
      <c r="BL152" s="20" t="s">
        <v>205</v>
      </c>
      <c r="BM152" s="20" t="s">
        <v>256</v>
      </c>
    </row>
    <row r="153" spans="2:63" s="9" customFormat="1" ht="37.4" customHeight="1">
      <c r="B153" s="201"/>
      <c r="C153" s="202"/>
      <c r="D153" s="203" t="s">
        <v>748</v>
      </c>
      <c r="E153" s="203"/>
      <c r="F153" s="203"/>
      <c r="G153" s="203"/>
      <c r="H153" s="203"/>
      <c r="I153" s="203"/>
      <c r="J153" s="203"/>
      <c r="K153" s="203"/>
      <c r="L153" s="203"/>
      <c r="M153" s="203"/>
      <c r="N153" s="222">
        <f>BK153</f>
        <v>0</v>
      </c>
      <c r="O153" s="223"/>
      <c r="P153" s="223"/>
      <c r="Q153" s="223"/>
      <c r="R153" s="206"/>
      <c r="T153" s="207"/>
      <c r="U153" s="202"/>
      <c r="V153" s="202"/>
      <c r="W153" s="208">
        <f>SUM(W154:W157)</f>
        <v>0</v>
      </c>
      <c r="X153" s="202"/>
      <c r="Y153" s="208">
        <f>SUM(Y154:Y157)</f>
        <v>0</v>
      </c>
      <c r="Z153" s="202"/>
      <c r="AA153" s="209">
        <f>SUM(AA154:AA157)</f>
        <v>0</v>
      </c>
      <c r="AR153" s="210" t="s">
        <v>83</v>
      </c>
      <c r="AT153" s="211" t="s">
        <v>75</v>
      </c>
      <c r="AU153" s="211" t="s">
        <v>76</v>
      </c>
      <c r="AY153" s="210" t="s">
        <v>200</v>
      </c>
      <c r="BK153" s="212">
        <f>SUM(BK154:BK157)</f>
        <v>0</v>
      </c>
    </row>
    <row r="154" spans="2:65" s="1" customFormat="1" ht="16.5" customHeight="1">
      <c r="B154" s="179"/>
      <c r="C154" s="213" t="s">
        <v>230</v>
      </c>
      <c r="D154" s="213" t="s">
        <v>201</v>
      </c>
      <c r="E154" s="214" t="s">
        <v>751</v>
      </c>
      <c r="F154" s="215" t="s">
        <v>752</v>
      </c>
      <c r="G154" s="215"/>
      <c r="H154" s="215"/>
      <c r="I154" s="215"/>
      <c r="J154" s="216" t="s">
        <v>234</v>
      </c>
      <c r="K154" s="217">
        <v>1</v>
      </c>
      <c r="L154" s="218">
        <v>0</v>
      </c>
      <c r="M154" s="218"/>
      <c r="N154" s="217">
        <f>ROUND(L154*K154,2)</f>
        <v>0</v>
      </c>
      <c r="O154" s="217"/>
      <c r="P154" s="217"/>
      <c r="Q154" s="217"/>
      <c r="R154" s="183"/>
      <c r="T154" s="219" t="s">
        <v>5</v>
      </c>
      <c r="U154" s="54" t="s">
        <v>43</v>
      </c>
      <c r="V154" s="45"/>
      <c r="W154" s="220">
        <f>V154*K154</f>
        <v>0</v>
      </c>
      <c r="X154" s="220">
        <v>0</v>
      </c>
      <c r="Y154" s="220">
        <f>X154*K154</f>
        <v>0</v>
      </c>
      <c r="Z154" s="220">
        <v>0</v>
      </c>
      <c r="AA154" s="221">
        <f>Z154*K154</f>
        <v>0</v>
      </c>
      <c r="AR154" s="20" t="s">
        <v>205</v>
      </c>
      <c r="AT154" s="20" t="s">
        <v>201</v>
      </c>
      <c r="AU154" s="20" t="s">
        <v>83</v>
      </c>
      <c r="AY154" s="20" t="s">
        <v>200</v>
      </c>
      <c r="BE154" s="144">
        <f>IF(U154="základná",N154,0)</f>
        <v>0</v>
      </c>
      <c r="BF154" s="144">
        <f>IF(U154="znížená",N154,0)</f>
        <v>0</v>
      </c>
      <c r="BG154" s="144">
        <f>IF(U154="zákl. prenesená",N154,0)</f>
        <v>0</v>
      </c>
      <c r="BH154" s="144">
        <f>IF(U154="zníž. prenesená",N154,0)</f>
        <v>0</v>
      </c>
      <c r="BI154" s="144">
        <f>IF(U154="nulová",N154,0)</f>
        <v>0</v>
      </c>
      <c r="BJ154" s="20" t="s">
        <v>88</v>
      </c>
      <c r="BK154" s="144">
        <f>ROUND(L154*K154,2)</f>
        <v>0</v>
      </c>
      <c r="BL154" s="20" t="s">
        <v>205</v>
      </c>
      <c r="BM154" s="20" t="s">
        <v>259</v>
      </c>
    </row>
    <row r="155" spans="2:65" s="1" customFormat="1" ht="16.5" customHeight="1">
      <c r="B155" s="179"/>
      <c r="C155" s="213" t="s">
        <v>260</v>
      </c>
      <c r="D155" s="213" t="s">
        <v>201</v>
      </c>
      <c r="E155" s="214" t="s">
        <v>779</v>
      </c>
      <c r="F155" s="215" t="s">
        <v>780</v>
      </c>
      <c r="G155" s="215"/>
      <c r="H155" s="215"/>
      <c r="I155" s="215"/>
      <c r="J155" s="216" t="s">
        <v>234</v>
      </c>
      <c r="K155" s="217">
        <v>2</v>
      </c>
      <c r="L155" s="218">
        <v>0</v>
      </c>
      <c r="M155" s="218"/>
      <c r="N155" s="217">
        <f>ROUND(L155*K155,2)</f>
        <v>0</v>
      </c>
      <c r="O155" s="217"/>
      <c r="P155" s="217"/>
      <c r="Q155" s="217"/>
      <c r="R155" s="183"/>
      <c r="T155" s="219" t="s">
        <v>5</v>
      </c>
      <c r="U155" s="54" t="s">
        <v>43</v>
      </c>
      <c r="V155" s="45"/>
      <c r="W155" s="220">
        <f>V155*K155</f>
        <v>0</v>
      </c>
      <c r="X155" s="220">
        <v>0</v>
      </c>
      <c r="Y155" s="220">
        <f>X155*K155</f>
        <v>0</v>
      </c>
      <c r="Z155" s="220">
        <v>0</v>
      </c>
      <c r="AA155" s="221">
        <f>Z155*K155</f>
        <v>0</v>
      </c>
      <c r="AR155" s="20" t="s">
        <v>205</v>
      </c>
      <c r="AT155" s="20" t="s">
        <v>201</v>
      </c>
      <c r="AU155" s="20" t="s">
        <v>83</v>
      </c>
      <c r="AY155" s="20" t="s">
        <v>200</v>
      </c>
      <c r="BE155" s="144">
        <f>IF(U155="základná",N155,0)</f>
        <v>0</v>
      </c>
      <c r="BF155" s="144">
        <f>IF(U155="znížená",N155,0)</f>
        <v>0</v>
      </c>
      <c r="BG155" s="144">
        <f>IF(U155="zákl. prenesená",N155,0)</f>
        <v>0</v>
      </c>
      <c r="BH155" s="144">
        <f>IF(U155="zníž. prenesená",N155,0)</f>
        <v>0</v>
      </c>
      <c r="BI155" s="144">
        <f>IF(U155="nulová",N155,0)</f>
        <v>0</v>
      </c>
      <c r="BJ155" s="20" t="s">
        <v>88</v>
      </c>
      <c r="BK155" s="144">
        <f>ROUND(L155*K155,2)</f>
        <v>0</v>
      </c>
      <c r="BL155" s="20" t="s">
        <v>205</v>
      </c>
      <c r="BM155" s="20" t="s">
        <v>263</v>
      </c>
    </row>
    <row r="156" spans="2:65" s="1" customFormat="1" ht="38.25" customHeight="1">
      <c r="B156" s="179"/>
      <c r="C156" s="213" t="s">
        <v>235</v>
      </c>
      <c r="D156" s="213" t="s">
        <v>201</v>
      </c>
      <c r="E156" s="214" t="s">
        <v>781</v>
      </c>
      <c r="F156" s="215" t="s">
        <v>782</v>
      </c>
      <c r="G156" s="215"/>
      <c r="H156" s="215"/>
      <c r="I156" s="215"/>
      <c r="J156" s="216" t="s">
        <v>234</v>
      </c>
      <c r="K156" s="217">
        <v>2</v>
      </c>
      <c r="L156" s="218">
        <v>0</v>
      </c>
      <c r="M156" s="218"/>
      <c r="N156" s="217">
        <f>ROUND(L156*K156,2)</f>
        <v>0</v>
      </c>
      <c r="O156" s="217"/>
      <c r="P156" s="217"/>
      <c r="Q156" s="217"/>
      <c r="R156" s="183"/>
      <c r="T156" s="219" t="s">
        <v>5</v>
      </c>
      <c r="U156" s="54" t="s">
        <v>43</v>
      </c>
      <c r="V156" s="45"/>
      <c r="W156" s="220">
        <f>V156*K156</f>
        <v>0</v>
      </c>
      <c r="X156" s="220">
        <v>0</v>
      </c>
      <c r="Y156" s="220">
        <f>X156*K156</f>
        <v>0</v>
      </c>
      <c r="Z156" s="220">
        <v>0</v>
      </c>
      <c r="AA156" s="221">
        <f>Z156*K156</f>
        <v>0</v>
      </c>
      <c r="AR156" s="20" t="s">
        <v>205</v>
      </c>
      <c r="AT156" s="20" t="s">
        <v>201</v>
      </c>
      <c r="AU156" s="20" t="s">
        <v>83</v>
      </c>
      <c r="AY156" s="20" t="s">
        <v>200</v>
      </c>
      <c r="BE156" s="144">
        <f>IF(U156="základná",N156,0)</f>
        <v>0</v>
      </c>
      <c r="BF156" s="144">
        <f>IF(U156="znížená",N156,0)</f>
        <v>0</v>
      </c>
      <c r="BG156" s="144">
        <f>IF(U156="zákl. prenesená",N156,0)</f>
        <v>0</v>
      </c>
      <c r="BH156" s="144">
        <f>IF(U156="zníž. prenesená",N156,0)</f>
        <v>0</v>
      </c>
      <c r="BI156" s="144">
        <f>IF(U156="nulová",N156,0)</f>
        <v>0</v>
      </c>
      <c r="BJ156" s="20" t="s">
        <v>88</v>
      </c>
      <c r="BK156" s="144">
        <f>ROUND(L156*K156,2)</f>
        <v>0</v>
      </c>
      <c r="BL156" s="20" t="s">
        <v>205</v>
      </c>
      <c r="BM156" s="20" t="s">
        <v>266</v>
      </c>
    </row>
    <row r="157" spans="2:65" s="1" customFormat="1" ht="51" customHeight="1">
      <c r="B157" s="179"/>
      <c r="C157" s="213" t="s">
        <v>267</v>
      </c>
      <c r="D157" s="213" t="s">
        <v>201</v>
      </c>
      <c r="E157" s="214" t="s">
        <v>783</v>
      </c>
      <c r="F157" s="215" t="s">
        <v>784</v>
      </c>
      <c r="G157" s="215"/>
      <c r="H157" s="215"/>
      <c r="I157" s="215"/>
      <c r="J157" s="216" t="s">
        <v>234</v>
      </c>
      <c r="K157" s="217">
        <v>1</v>
      </c>
      <c r="L157" s="218">
        <v>0</v>
      </c>
      <c r="M157" s="218"/>
      <c r="N157" s="217">
        <f>ROUND(L157*K157,2)</f>
        <v>0</v>
      </c>
      <c r="O157" s="217"/>
      <c r="P157" s="217"/>
      <c r="Q157" s="217"/>
      <c r="R157" s="183"/>
      <c r="T157" s="219" t="s">
        <v>5</v>
      </c>
      <c r="U157" s="54" t="s">
        <v>43</v>
      </c>
      <c r="V157" s="45"/>
      <c r="W157" s="220">
        <f>V157*K157</f>
        <v>0</v>
      </c>
      <c r="X157" s="220">
        <v>0</v>
      </c>
      <c r="Y157" s="220">
        <f>X157*K157</f>
        <v>0</v>
      </c>
      <c r="Z157" s="220">
        <v>0</v>
      </c>
      <c r="AA157" s="221">
        <f>Z157*K157</f>
        <v>0</v>
      </c>
      <c r="AR157" s="20" t="s">
        <v>205</v>
      </c>
      <c r="AT157" s="20" t="s">
        <v>201</v>
      </c>
      <c r="AU157" s="20" t="s">
        <v>83</v>
      </c>
      <c r="AY157" s="20" t="s">
        <v>200</v>
      </c>
      <c r="BE157" s="144">
        <f>IF(U157="základná",N157,0)</f>
        <v>0</v>
      </c>
      <c r="BF157" s="144">
        <f>IF(U157="znížená",N157,0)</f>
        <v>0</v>
      </c>
      <c r="BG157" s="144">
        <f>IF(U157="zákl. prenesená",N157,0)</f>
        <v>0</v>
      </c>
      <c r="BH157" s="144">
        <f>IF(U157="zníž. prenesená",N157,0)</f>
        <v>0</v>
      </c>
      <c r="BI157" s="144">
        <f>IF(U157="nulová",N157,0)</f>
        <v>0</v>
      </c>
      <c r="BJ157" s="20" t="s">
        <v>88</v>
      </c>
      <c r="BK157" s="144">
        <f>ROUND(L157*K157,2)</f>
        <v>0</v>
      </c>
      <c r="BL157" s="20" t="s">
        <v>205</v>
      </c>
      <c r="BM157" s="20" t="s">
        <v>270</v>
      </c>
    </row>
    <row r="158" spans="2:63" s="9" customFormat="1" ht="37.4" customHeight="1">
      <c r="B158" s="201"/>
      <c r="C158" s="202"/>
      <c r="D158" s="203" t="s">
        <v>759</v>
      </c>
      <c r="E158" s="203"/>
      <c r="F158" s="203"/>
      <c r="G158" s="203"/>
      <c r="H158" s="203"/>
      <c r="I158" s="203"/>
      <c r="J158" s="203"/>
      <c r="K158" s="203"/>
      <c r="L158" s="203"/>
      <c r="M158" s="203"/>
      <c r="N158" s="222">
        <f>BK158</f>
        <v>0</v>
      </c>
      <c r="O158" s="223"/>
      <c r="P158" s="223"/>
      <c r="Q158" s="223"/>
      <c r="R158" s="206"/>
      <c r="T158" s="207"/>
      <c r="U158" s="202"/>
      <c r="V158" s="202"/>
      <c r="W158" s="208">
        <f>SUM(W159:W162)</f>
        <v>0</v>
      </c>
      <c r="X158" s="202"/>
      <c r="Y158" s="208">
        <f>SUM(Y159:Y162)</f>
        <v>0</v>
      </c>
      <c r="Z158" s="202"/>
      <c r="AA158" s="209">
        <f>SUM(AA159:AA162)</f>
        <v>0</v>
      </c>
      <c r="AR158" s="210" t="s">
        <v>83</v>
      </c>
      <c r="AT158" s="211" t="s">
        <v>75</v>
      </c>
      <c r="AU158" s="211" t="s">
        <v>76</v>
      </c>
      <c r="AY158" s="210" t="s">
        <v>200</v>
      </c>
      <c r="BK158" s="212">
        <f>SUM(BK159:BK162)</f>
        <v>0</v>
      </c>
    </row>
    <row r="159" spans="2:65" s="1" customFormat="1" ht="25.5" customHeight="1">
      <c r="B159" s="179"/>
      <c r="C159" s="213" t="s">
        <v>10</v>
      </c>
      <c r="D159" s="213" t="s">
        <v>201</v>
      </c>
      <c r="E159" s="214" t="s">
        <v>785</v>
      </c>
      <c r="F159" s="215" t="s">
        <v>786</v>
      </c>
      <c r="G159" s="215"/>
      <c r="H159" s="215"/>
      <c r="I159" s="215"/>
      <c r="J159" s="216" t="s">
        <v>234</v>
      </c>
      <c r="K159" s="217">
        <v>1</v>
      </c>
      <c r="L159" s="218">
        <v>0</v>
      </c>
      <c r="M159" s="218"/>
      <c r="N159" s="217">
        <f>ROUND(L159*K159,2)</f>
        <v>0</v>
      </c>
      <c r="O159" s="217"/>
      <c r="P159" s="217"/>
      <c r="Q159" s="217"/>
      <c r="R159" s="183"/>
      <c r="T159" s="219" t="s">
        <v>5</v>
      </c>
      <c r="U159" s="54" t="s">
        <v>43</v>
      </c>
      <c r="V159" s="45"/>
      <c r="W159" s="220">
        <f>V159*K159</f>
        <v>0</v>
      </c>
      <c r="X159" s="220">
        <v>0</v>
      </c>
      <c r="Y159" s="220">
        <f>X159*K159</f>
        <v>0</v>
      </c>
      <c r="Z159" s="220">
        <v>0</v>
      </c>
      <c r="AA159" s="221">
        <f>Z159*K159</f>
        <v>0</v>
      </c>
      <c r="AR159" s="20" t="s">
        <v>205</v>
      </c>
      <c r="AT159" s="20" t="s">
        <v>201</v>
      </c>
      <c r="AU159" s="20" t="s">
        <v>83</v>
      </c>
      <c r="AY159" s="20" t="s">
        <v>200</v>
      </c>
      <c r="BE159" s="144">
        <f>IF(U159="základná",N159,0)</f>
        <v>0</v>
      </c>
      <c r="BF159" s="144">
        <f>IF(U159="znížená",N159,0)</f>
        <v>0</v>
      </c>
      <c r="BG159" s="144">
        <f>IF(U159="zákl. prenesená",N159,0)</f>
        <v>0</v>
      </c>
      <c r="BH159" s="144">
        <f>IF(U159="zníž. prenesená",N159,0)</f>
        <v>0</v>
      </c>
      <c r="BI159" s="144">
        <f>IF(U159="nulová",N159,0)</f>
        <v>0</v>
      </c>
      <c r="BJ159" s="20" t="s">
        <v>88</v>
      </c>
      <c r="BK159" s="144">
        <f>ROUND(L159*K159,2)</f>
        <v>0</v>
      </c>
      <c r="BL159" s="20" t="s">
        <v>205</v>
      </c>
      <c r="BM159" s="20" t="s">
        <v>273</v>
      </c>
    </row>
    <row r="160" spans="2:65" s="1" customFormat="1" ht="16.5" customHeight="1">
      <c r="B160" s="179"/>
      <c r="C160" s="213" t="s">
        <v>274</v>
      </c>
      <c r="D160" s="213" t="s">
        <v>201</v>
      </c>
      <c r="E160" s="214" t="s">
        <v>787</v>
      </c>
      <c r="F160" s="215" t="s">
        <v>788</v>
      </c>
      <c r="G160" s="215"/>
      <c r="H160" s="215"/>
      <c r="I160" s="215"/>
      <c r="J160" s="216" t="s">
        <v>234</v>
      </c>
      <c r="K160" s="217">
        <v>1</v>
      </c>
      <c r="L160" s="218">
        <v>0</v>
      </c>
      <c r="M160" s="218"/>
      <c r="N160" s="217">
        <f>ROUND(L160*K160,2)</f>
        <v>0</v>
      </c>
      <c r="O160" s="217"/>
      <c r="P160" s="217"/>
      <c r="Q160" s="217"/>
      <c r="R160" s="183"/>
      <c r="T160" s="219" t="s">
        <v>5</v>
      </c>
      <c r="U160" s="54" t="s">
        <v>43</v>
      </c>
      <c r="V160" s="45"/>
      <c r="W160" s="220">
        <f>V160*K160</f>
        <v>0</v>
      </c>
      <c r="X160" s="220">
        <v>0</v>
      </c>
      <c r="Y160" s="220">
        <f>X160*K160</f>
        <v>0</v>
      </c>
      <c r="Z160" s="220">
        <v>0</v>
      </c>
      <c r="AA160" s="221">
        <f>Z160*K160</f>
        <v>0</v>
      </c>
      <c r="AR160" s="20" t="s">
        <v>205</v>
      </c>
      <c r="AT160" s="20" t="s">
        <v>201</v>
      </c>
      <c r="AU160" s="20" t="s">
        <v>83</v>
      </c>
      <c r="AY160" s="20" t="s">
        <v>200</v>
      </c>
      <c r="BE160" s="144">
        <f>IF(U160="základná",N160,0)</f>
        <v>0</v>
      </c>
      <c r="BF160" s="144">
        <f>IF(U160="znížená",N160,0)</f>
        <v>0</v>
      </c>
      <c r="BG160" s="144">
        <f>IF(U160="zákl. prenesená",N160,0)</f>
        <v>0</v>
      </c>
      <c r="BH160" s="144">
        <f>IF(U160="zníž. prenesená",N160,0)</f>
        <v>0</v>
      </c>
      <c r="BI160" s="144">
        <f>IF(U160="nulová",N160,0)</f>
        <v>0</v>
      </c>
      <c r="BJ160" s="20" t="s">
        <v>88</v>
      </c>
      <c r="BK160" s="144">
        <f>ROUND(L160*K160,2)</f>
        <v>0</v>
      </c>
      <c r="BL160" s="20" t="s">
        <v>205</v>
      </c>
      <c r="BM160" s="20" t="s">
        <v>277</v>
      </c>
    </row>
    <row r="161" spans="2:65" s="1" customFormat="1" ht="51" customHeight="1">
      <c r="B161" s="179"/>
      <c r="C161" s="213" t="s">
        <v>241</v>
      </c>
      <c r="D161" s="213" t="s">
        <v>201</v>
      </c>
      <c r="E161" s="214" t="s">
        <v>789</v>
      </c>
      <c r="F161" s="215" t="s">
        <v>790</v>
      </c>
      <c r="G161" s="215"/>
      <c r="H161" s="215"/>
      <c r="I161" s="215"/>
      <c r="J161" s="216" t="s">
        <v>234</v>
      </c>
      <c r="K161" s="217">
        <v>3</v>
      </c>
      <c r="L161" s="218">
        <v>0</v>
      </c>
      <c r="M161" s="218"/>
      <c r="N161" s="217">
        <f>ROUND(L161*K161,2)</f>
        <v>0</v>
      </c>
      <c r="O161" s="217"/>
      <c r="P161" s="217"/>
      <c r="Q161" s="217"/>
      <c r="R161" s="183"/>
      <c r="T161" s="219" t="s">
        <v>5</v>
      </c>
      <c r="U161" s="54" t="s">
        <v>43</v>
      </c>
      <c r="V161" s="45"/>
      <c r="W161" s="220">
        <f>V161*K161</f>
        <v>0</v>
      </c>
      <c r="X161" s="220">
        <v>0</v>
      </c>
      <c r="Y161" s="220">
        <f>X161*K161</f>
        <v>0</v>
      </c>
      <c r="Z161" s="220">
        <v>0</v>
      </c>
      <c r="AA161" s="221">
        <f>Z161*K161</f>
        <v>0</v>
      </c>
      <c r="AR161" s="20" t="s">
        <v>205</v>
      </c>
      <c r="AT161" s="20" t="s">
        <v>201</v>
      </c>
      <c r="AU161" s="20" t="s">
        <v>83</v>
      </c>
      <c r="AY161" s="20" t="s">
        <v>200</v>
      </c>
      <c r="BE161" s="144">
        <f>IF(U161="základná",N161,0)</f>
        <v>0</v>
      </c>
      <c r="BF161" s="144">
        <f>IF(U161="znížená",N161,0)</f>
        <v>0</v>
      </c>
      <c r="BG161" s="144">
        <f>IF(U161="zákl. prenesená",N161,0)</f>
        <v>0</v>
      </c>
      <c r="BH161" s="144">
        <f>IF(U161="zníž. prenesená",N161,0)</f>
        <v>0</v>
      </c>
      <c r="BI161" s="144">
        <f>IF(U161="nulová",N161,0)</f>
        <v>0</v>
      </c>
      <c r="BJ161" s="20" t="s">
        <v>88</v>
      </c>
      <c r="BK161" s="144">
        <f>ROUND(L161*K161,2)</f>
        <v>0</v>
      </c>
      <c r="BL161" s="20" t="s">
        <v>205</v>
      </c>
      <c r="BM161" s="20" t="s">
        <v>354</v>
      </c>
    </row>
    <row r="162" spans="2:65" s="1" customFormat="1" ht="25.5" customHeight="1">
      <c r="B162" s="179"/>
      <c r="C162" s="213" t="s">
        <v>281</v>
      </c>
      <c r="D162" s="213" t="s">
        <v>201</v>
      </c>
      <c r="E162" s="214" t="s">
        <v>791</v>
      </c>
      <c r="F162" s="215" t="s">
        <v>792</v>
      </c>
      <c r="G162" s="215"/>
      <c r="H162" s="215"/>
      <c r="I162" s="215"/>
      <c r="J162" s="216" t="s">
        <v>234</v>
      </c>
      <c r="K162" s="217">
        <v>1</v>
      </c>
      <c r="L162" s="218">
        <v>0</v>
      </c>
      <c r="M162" s="218"/>
      <c r="N162" s="217">
        <f>ROUND(L162*K162,2)</f>
        <v>0</v>
      </c>
      <c r="O162" s="217"/>
      <c r="P162" s="217"/>
      <c r="Q162" s="217"/>
      <c r="R162" s="183"/>
      <c r="T162" s="219" t="s">
        <v>5</v>
      </c>
      <c r="U162" s="54" t="s">
        <v>43</v>
      </c>
      <c r="V162" s="45"/>
      <c r="W162" s="220">
        <f>V162*K162</f>
        <v>0</v>
      </c>
      <c r="X162" s="220">
        <v>0</v>
      </c>
      <c r="Y162" s="220">
        <f>X162*K162</f>
        <v>0</v>
      </c>
      <c r="Z162" s="220">
        <v>0</v>
      </c>
      <c r="AA162" s="221">
        <f>Z162*K162</f>
        <v>0</v>
      </c>
      <c r="AR162" s="20" t="s">
        <v>205</v>
      </c>
      <c r="AT162" s="20" t="s">
        <v>201</v>
      </c>
      <c r="AU162" s="20" t="s">
        <v>83</v>
      </c>
      <c r="AY162" s="20" t="s">
        <v>200</v>
      </c>
      <c r="BE162" s="144">
        <f>IF(U162="základná",N162,0)</f>
        <v>0</v>
      </c>
      <c r="BF162" s="144">
        <f>IF(U162="znížená",N162,0)</f>
        <v>0</v>
      </c>
      <c r="BG162" s="144">
        <f>IF(U162="zákl. prenesená",N162,0)</f>
        <v>0</v>
      </c>
      <c r="BH162" s="144">
        <f>IF(U162="zníž. prenesená",N162,0)</f>
        <v>0</v>
      </c>
      <c r="BI162" s="144">
        <f>IF(U162="nulová",N162,0)</f>
        <v>0</v>
      </c>
      <c r="BJ162" s="20" t="s">
        <v>88</v>
      </c>
      <c r="BK162" s="144">
        <f>ROUND(L162*K162,2)</f>
        <v>0</v>
      </c>
      <c r="BL162" s="20" t="s">
        <v>205</v>
      </c>
      <c r="BM162" s="20" t="s">
        <v>284</v>
      </c>
    </row>
    <row r="163" spans="2:63" s="9" customFormat="1" ht="37.4" customHeight="1">
      <c r="B163" s="201"/>
      <c r="C163" s="202"/>
      <c r="D163" s="203" t="s">
        <v>760</v>
      </c>
      <c r="E163" s="203"/>
      <c r="F163" s="203"/>
      <c r="G163" s="203"/>
      <c r="H163" s="203"/>
      <c r="I163" s="203"/>
      <c r="J163" s="203"/>
      <c r="K163" s="203"/>
      <c r="L163" s="203"/>
      <c r="M163" s="203"/>
      <c r="N163" s="222">
        <f>BK163</f>
        <v>0</v>
      </c>
      <c r="O163" s="223"/>
      <c r="P163" s="223"/>
      <c r="Q163" s="223"/>
      <c r="R163" s="206"/>
      <c r="T163" s="207"/>
      <c r="U163" s="202"/>
      <c r="V163" s="202"/>
      <c r="W163" s="208">
        <f>SUM(W164:W166)</f>
        <v>0</v>
      </c>
      <c r="X163" s="202"/>
      <c r="Y163" s="208">
        <f>SUM(Y164:Y166)</f>
        <v>0</v>
      </c>
      <c r="Z163" s="202"/>
      <c r="AA163" s="209">
        <f>SUM(AA164:AA166)</f>
        <v>0</v>
      </c>
      <c r="AR163" s="210" t="s">
        <v>83</v>
      </c>
      <c r="AT163" s="211" t="s">
        <v>75</v>
      </c>
      <c r="AU163" s="211" t="s">
        <v>76</v>
      </c>
      <c r="AY163" s="210" t="s">
        <v>200</v>
      </c>
      <c r="BK163" s="212">
        <f>SUM(BK164:BK166)</f>
        <v>0</v>
      </c>
    </row>
    <row r="164" spans="2:65" s="1" customFormat="1" ht="25.5" customHeight="1">
      <c r="B164" s="179"/>
      <c r="C164" s="213" t="s">
        <v>244</v>
      </c>
      <c r="D164" s="213" t="s">
        <v>201</v>
      </c>
      <c r="E164" s="214" t="s">
        <v>793</v>
      </c>
      <c r="F164" s="215" t="s">
        <v>794</v>
      </c>
      <c r="G164" s="215"/>
      <c r="H164" s="215"/>
      <c r="I164" s="215"/>
      <c r="J164" s="216" t="s">
        <v>234</v>
      </c>
      <c r="K164" s="217">
        <v>1</v>
      </c>
      <c r="L164" s="218">
        <v>0</v>
      </c>
      <c r="M164" s="218"/>
      <c r="N164" s="217">
        <f>ROUND(L164*K164,2)</f>
        <v>0</v>
      </c>
      <c r="O164" s="217"/>
      <c r="P164" s="217"/>
      <c r="Q164" s="217"/>
      <c r="R164" s="183"/>
      <c r="T164" s="219" t="s">
        <v>5</v>
      </c>
      <c r="U164" s="54" t="s">
        <v>43</v>
      </c>
      <c r="V164" s="45"/>
      <c r="W164" s="220">
        <f>V164*K164</f>
        <v>0</v>
      </c>
      <c r="X164" s="220">
        <v>0</v>
      </c>
      <c r="Y164" s="220">
        <f>X164*K164</f>
        <v>0</v>
      </c>
      <c r="Z164" s="220">
        <v>0</v>
      </c>
      <c r="AA164" s="221">
        <f>Z164*K164</f>
        <v>0</v>
      </c>
      <c r="AR164" s="20" t="s">
        <v>205</v>
      </c>
      <c r="AT164" s="20" t="s">
        <v>201</v>
      </c>
      <c r="AU164" s="20" t="s">
        <v>83</v>
      </c>
      <c r="AY164" s="20" t="s">
        <v>200</v>
      </c>
      <c r="BE164" s="144">
        <f>IF(U164="základná",N164,0)</f>
        <v>0</v>
      </c>
      <c r="BF164" s="144">
        <f>IF(U164="znížená",N164,0)</f>
        <v>0</v>
      </c>
      <c r="BG164" s="144">
        <f>IF(U164="zákl. prenesená",N164,0)</f>
        <v>0</v>
      </c>
      <c r="BH164" s="144">
        <f>IF(U164="zníž. prenesená",N164,0)</f>
        <v>0</v>
      </c>
      <c r="BI164" s="144">
        <f>IF(U164="nulová",N164,0)</f>
        <v>0</v>
      </c>
      <c r="BJ164" s="20" t="s">
        <v>88</v>
      </c>
      <c r="BK164" s="144">
        <f>ROUND(L164*K164,2)</f>
        <v>0</v>
      </c>
      <c r="BL164" s="20" t="s">
        <v>205</v>
      </c>
      <c r="BM164" s="20" t="s">
        <v>286</v>
      </c>
    </row>
    <row r="165" spans="2:65" s="1" customFormat="1" ht="25.5" customHeight="1">
      <c r="B165" s="179"/>
      <c r="C165" s="213" t="s">
        <v>287</v>
      </c>
      <c r="D165" s="213" t="s">
        <v>201</v>
      </c>
      <c r="E165" s="214" t="s">
        <v>795</v>
      </c>
      <c r="F165" s="215" t="s">
        <v>796</v>
      </c>
      <c r="G165" s="215"/>
      <c r="H165" s="215"/>
      <c r="I165" s="215"/>
      <c r="J165" s="216" t="s">
        <v>234</v>
      </c>
      <c r="K165" s="217">
        <v>1</v>
      </c>
      <c r="L165" s="218">
        <v>0</v>
      </c>
      <c r="M165" s="218"/>
      <c r="N165" s="217">
        <f>ROUND(L165*K165,2)</f>
        <v>0</v>
      </c>
      <c r="O165" s="217"/>
      <c r="P165" s="217"/>
      <c r="Q165" s="217"/>
      <c r="R165" s="183"/>
      <c r="T165" s="219" t="s">
        <v>5</v>
      </c>
      <c r="U165" s="54" t="s">
        <v>43</v>
      </c>
      <c r="V165" s="45"/>
      <c r="W165" s="220">
        <f>V165*K165</f>
        <v>0</v>
      </c>
      <c r="X165" s="220">
        <v>0</v>
      </c>
      <c r="Y165" s="220">
        <f>X165*K165</f>
        <v>0</v>
      </c>
      <c r="Z165" s="220">
        <v>0</v>
      </c>
      <c r="AA165" s="221">
        <f>Z165*K165</f>
        <v>0</v>
      </c>
      <c r="AR165" s="20" t="s">
        <v>205</v>
      </c>
      <c r="AT165" s="20" t="s">
        <v>201</v>
      </c>
      <c r="AU165" s="20" t="s">
        <v>83</v>
      </c>
      <c r="AY165" s="20" t="s">
        <v>200</v>
      </c>
      <c r="BE165" s="144">
        <f>IF(U165="základná",N165,0)</f>
        <v>0</v>
      </c>
      <c r="BF165" s="144">
        <f>IF(U165="znížená",N165,0)</f>
        <v>0</v>
      </c>
      <c r="BG165" s="144">
        <f>IF(U165="zákl. prenesená",N165,0)</f>
        <v>0</v>
      </c>
      <c r="BH165" s="144">
        <f>IF(U165="zníž. prenesená",N165,0)</f>
        <v>0</v>
      </c>
      <c r="BI165" s="144">
        <f>IF(U165="nulová",N165,0)</f>
        <v>0</v>
      </c>
      <c r="BJ165" s="20" t="s">
        <v>88</v>
      </c>
      <c r="BK165" s="144">
        <f>ROUND(L165*K165,2)</f>
        <v>0</v>
      </c>
      <c r="BL165" s="20" t="s">
        <v>205</v>
      </c>
      <c r="BM165" s="20" t="s">
        <v>290</v>
      </c>
    </row>
    <row r="166" spans="2:65" s="1" customFormat="1" ht="16.5" customHeight="1">
      <c r="B166" s="179"/>
      <c r="C166" s="213" t="s">
        <v>248</v>
      </c>
      <c r="D166" s="213" t="s">
        <v>201</v>
      </c>
      <c r="E166" s="214" t="s">
        <v>797</v>
      </c>
      <c r="F166" s="215" t="s">
        <v>798</v>
      </c>
      <c r="G166" s="215"/>
      <c r="H166" s="215"/>
      <c r="I166" s="215"/>
      <c r="J166" s="216" t="s">
        <v>234</v>
      </c>
      <c r="K166" s="217">
        <v>1</v>
      </c>
      <c r="L166" s="218">
        <v>0</v>
      </c>
      <c r="M166" s="218"/>
      <c r="N166" s="217">
        <f>ROUND(L166*K166,2)</f>
        <v>0</v>
      </c>
      <c r="O166" s="217"/>
      <c r="P166" s="217"/>
      <c r="Q166" s="217"/>
      <c r="R166" s="183"/>
      <c r="T166" s="219" t="s">
        <v>5</v>
      </c>
      <c r="U166" s="54" t="s">
        <v>43</v>
      </c>
      <c r="V166" s="45"/>
      <c r="W166" s="220">
        <f>V166*K166</f>
        <v>0</v>
      </c>
      <c r="X166" s="220">
        <v>0</v>
      </c>
      <c r="Y166" s="220">
        <f>X166*K166</f>
        <v>0</v>
      </c>
      <c r="Z166" s="220">
        <v>0</v>
      </c>
      <c r="AA166" s="221">
        <f>Z166*K166</f>
        <v>0</v>
      </c>
      <c r="AR166" s="20" t="s">
        <v>205</v>
      </c>
      <c r="AT166" s="20" t="s">
        <v>201</v>
      </c>
      <c r="AU166" s="20" t="s">
        <v>83</v>
      </c>
      <c r="AY166" s="20" t="s">
        <v>200</v>
      </c>
      <c r="BE166" s="144">
        <f>IF(U166="základná",N166,0)</f>
        <v>0</v>
      </c>
      <c r="BF166" s="144">
        <f>IF(U166="znížená",N166,0)</f>
        <v>0</v>
      </c>
      <c r="BG166" s="144">
        <f>IF(U166="zákl. prenesená",N166,0)</f>
        <v>0</v>
      </c>
      <c r="BH166" s="144">
        <f>IF(U166="zníž. prenesená",N166,0)</f>
        <v>0</v>
      </c>
      <c r="BI166" s="144">
        <f>IF(U166="nulová",N166,0)</f>
        <v>0</v>
      </c>
      <c r="BJ166" s="20" t="s">
        <v>88</v>
      </c>
      <c r="BK166" s="144">
        <f>ROUND(L166*K166,2)</f>
        <v>0</v>
      </c>
      <c r="BL166" s="20" t="s">
        <v>205</v>
      </c>
      <c r="BM166" s="20" t="s">
        <v>293</v>
      </c>
    </row>
    <row r="167" spans="2:63" s="9" customFormat="1" ht="37.4" customHeight="1">
      <c r="B167" s="201"/>
      <c r="C167" s="202"/>
      <c r="D167" s="203" t="s">
        <v>761</v>
      </c>
      <c r="E167" s="203"/>
      <c r="F167" s="203"/>
      <c r="G167" s="203"/>
      <c r="H167" s="203"/>
      <c r="I167" s="203"/>
      <c r="J167" s="203"/>
      <c r="K167" s="203"/>
      <c r="L167" s="203"/>
      <c r="M167" s="203"/>
      <c r="N167" s="222">
        <f>BK167</f>
        <v>0</v>
      </c>
      <c r="O167" s="223"/>
      <c r="P167" s="223"/>
      <c r="Q167" s="223"/>
      <c r="R167" s="206"/>
      <c r="T167" s="207"/>
      <c r="U167" s="202"/>
      <c r="V167" s="202"/>
      <c r="W167" s="208">
        <f>SUM(W168:W172)</f>
        <v>0</v>
      </c>
      <c r="X167" s="202"/>
      <c r="Y167" s="208">
        <f>SUM(Y168:Y172)</f>
        <v>0</v>
      </c>
      <c r="Z167" s="202"/>
      <c r="AA167" s="209">
        <f>SUM(AA168:AA172)</f>
        <v>0</v>
      </c>
      <c r="AR167" s="210" t="s">
        <v>83</v>
      </c>
      <c r="AT167" s="211" t="s">
        <v>75</v>
      </c>
      <c r="AU167" s="211" t="s">
        <v>76</v>
      </c>
      <c r="AY167" s="210" t="s">
        <v>200</v>
      </c>
      <c r="BK167" s="212">
        <f>SUM(BK168:BK172)</f>
        <v>0</v>
      </c>
    </row>
    <row r="168" spans="2:65" s="1" customFormat="1" ht="25.5" customHeight="1">
      <c r="B168" s="179"/>
      <c r="C168" s="213" t="s">
        <v>294</v>
      </c>
      <c r="D168" s="213" t="s">
        <v>201</v>
      </c>
      <c r="E168" s="214" t="s">
        <v>799</v>
      </c>
      <c r="F168" s="215" t="s">
        <v>800</v>
      </c>
      <c r="G168" s="215"/>
      <c r="H168" s="215"/>
      <c r="I168" s="215"/>
      <c r="J168" s="216" t="s">
        <v>234</v>
      </c>
      <c r="K168" s="217">
        <v>1</v>
      </c>
      <c r="L168" s="218">
        <v>0</v>
      </c>
      <c r="M168" s="218"/>
      <c r="N168" s="217">
        <f>ROUND(L168*K168,2)</f>
        <v>0</v>
      </c>
      <c r="O168" s="217"/>
      <c r="P168" s="217"/>
      <c r="Q168" s="217"/>
      <c r="R168" s="183"/>
      <c r="T168" s="219" t="s">
        <v>5</v>
      </c>
      <c r="U168" s="54" t="s">
        <v>43</v>
      </c>
      <c r="V168" s="45"/>
      <c r="W168" s="220">
        <f>V168*K168</f>
        <v>0</v>
      </c>
      <c r="X168" s="220">
        <v>0</v>
      </c>
      <c r="Y168" s="220">
        <f>X168*K168</f>
        <v>0</v>
      </c>
      <c r="Z168" s="220">
        <v>0</v>
      </c>
      <c r="AA168" s="221">
        <f>Z168*K168</f>
        <v>0</v>
      </c>
      <c r="AR168" s="20" t="s">
        <v>205</v>
      </c>
      <c r="AT168" s="20" t="s">
        <v>201</v>
      </c>
      <c r="AU168" s="20" t="s">
        <v>83</v>
      </c>
      <c r="AY168" s="20" t="s">
        <v>200</v>
      </c>
      <c r="BE168" s="144">
        <f>IF(U168="základná",N168,0)</f>
        <v>0</v>
      </c>
      <c r="BF168" s="144">
        <f>IF(U168="znížená",N168,0)</f>
        <v>0</v>
      </c>
      <c r="BG168" s="144">
        <f>IF(U168="zákl. prenesená",N168,0)</f>
        <v>0</v>
      </c>
      <c r="BH168" s="144">
        <f>IF(U168="zníž. prenesená",N168,0)</f>
        <v>0</v>
      </c>
      <c r="BI168" s="144">
        <f>IF(U168="nulová",N168,0)</f>
        <v>0</v>
      </c>
      <c r="BJ168" s="20" t="s">
        <v>88</v>
      </c>
      <c r="BK168" s="144">
        <f>ROUND(L168*K168,2)</f>
        <v>0</v>
      </c>
      <c r="BL168" s="20" t="s">
        <v>205</v>
      </c>
      <c r="BM168" s="20" t="s">
        <v>297</v>
      </c>
    </row>
    <row r="169" spans="2:65" s="1" customFormat="1" ht="16.5" customHeight="1">
      <c r="B169" s="179"/>
      <c r="C169" s="213" t="s">
        <v>252</v>
      </c>
      <c r="D169" s="213" t="s">
        <v>201</v>
      </c>
      <c r="E169" s="214" t="s">
        <v>801</v>
      </c>
      <c r="F169" s="215" t="s">
        <v>802</v>
      </c>
      <c r="G169" s="215"/>
      <c r="H169" s="215"/>
      <c r="I169" s="215"/>
      <c r="J169" s="216" t="s">
        <v>234</v>
      </c>
      <c r="K169" s="217">
        <v>1</v>
      </c>
      <c r="L169" s="218">
        <v>0</v>
      </c>
      <c r="M169" s="218"/>
      <c r="N169" s="217">
        <f>ROUND(L169*K169,2)</f>
        <v>0</v>
      </c>
      <c r="O169" s="217"/>
      <c r="P169" s="217"/>
      <c r="Q169" s="217"/>
      <c r="R169" s="183"/>
      <c r="T169" s="219" t="s">
        <v>5</v>
      </c>
      <c r="U169" s="54" t="s">
        <v>43</v>
      </c>
      <c r="V169" s="45"/>
      <c r="W169" s="220">
        <f>V169*K169</f>
        <v>0</v>
      </c>
      <c r="X169" s="220">
        <v>0</v>
      </c>
      <c r="Y169" s="220">
        <f>X169*K169</f>
        <v>0</v>
      </c>
      <c r="Z169" s="220">
        <v>0</v>
      </c>
      <c r="AA169" s="221">
        <f>Z169*K169</f>
        <v>0</v>
      </c>
      <c r="AR169" s="20" t="s">
        <v>205</v>
      </c>
      <c r="AT169" s="20" t="s">
        <v>201</v>
      </c>
      <c r="AU169" s="20" t="s">
        <v>83</v>
      </c>
      <c r="AY169" s="20" t="s">
        <v>200</v>
      </c>
      <c r="BE169" s="144">
        <f>IF(U169="základná",N169,0)</f>
        <v>0</v>
      </c>
      <c r="BF169" s="144">
        <f>IF(U169="znížená",N169,0)</f>
        <v>0</v>
      </c>
      <c r="BG169" s="144">
        <f>IF(U169="zákl. prenesená",N169,0)</f>
        <v>0</v>
      </c>
      <c r="BH169" s="144">
        <f>IF(U169="zníž. prenesená",N169,0)</f>
        <v>0</v>
      </c>
      <c r="BI169" s="144">
        <f>IF(U169="nulová",N169,0)</f>
        <v>0</v>
      </c>
      <c r="BJ169" s="20" t="s">
        <v>88</v>
      </c>
      <c r="BK169" s="144">
        <f>ROUND(L169*K169,2)</f>
        <v>0</v>
      </c>
      <c r="BL169" s="20" t="s">
        <v>205</v>
      </c>
      <c r="BM169" s="20" t="s">
        <v>300</v>
      </c>
    </row>
    <row r="170" spans="2:65" s="1" customFormat="1" ht="16.5" customHeight="1">
      <c r="B170" s="179"/>
      <c r="C170" s="213" t="s">
        <v>301</v>
      </c>
      <c r="D170" s="213" t="s">
        <v>201</v>
      </c>
      <c r="E170" s="214" t="s">
        <v>803</v>
      </c>
      <c r="F170" s="215" t="s">
        <v>804</v>
      </c>
      <c r="G170" s="215"/>
      <c r="H170" s="215"/>
      <c r="I170" s="215"/>
      <c r="J170" s="216" t="s">
        <v>234</v>
      </c>
      <c r="K170" s="217">
        <v>1</v>
      </c>
      <c r="L170" s="218">
        <v>0</v>
      </c>
      <c r="M170" s="218"/>
      <c r="N170" s="217">
        <f>ROUND(L170*K170,2)</f>
        <v>0</v>
      </c>
      <c r="O170" s="217"/>
      <c r="P170" s="217"/>
      <c r="Q170" s="217"/>
      <c r="R170" s="183"/>
      <c r="T170" s="219" t="s">
        <v>5</v>
      </c>
      <c r="U170" s="54" t="s">
        <v>43</v>
      </c>
      <c r="V170" s="45"/>
      <c r="W170" s="220">
        <f>V170*K170</f>
        <v>0</v>
      </c>
      <c r="X170" s="220">
        <v>0</v>
      </c>
      <c r="Y170" s="220">
        <f>X170*K170</f>
        <v>0</v>
      </c>
      <c r="Z170" s="220">
        <v>0</v>
      </c>
      <c r="AA170" s="221">
        <f>Z170*K170</f>
        <v>0</v>
      </c>
      <c r="AR170" s="20" t="s">
        <v>205</v>
      </c>
      <c r="AT170" s="20" t="s">
        <v>201</v>
      </c>
      <c r="AU170" s="20" t="s">
        <v>83</v>
      </c>
      <c r="AY170" s="20" t="s">
        <v>200</v>
      </c>
      <c r="BE170" s="144">
        <f>IF(U170="základná",N170,0)</f>
        <v>0</v>
      </c>
      <c r="BF170" s="144">
        <f>IF(U170="znížená",N170,0)</f>
        <v>0</v>
      </c>
      <c r="BG170" s="144">
        <f>IF(U170="zákl. prenesená",N170,0)</f>
        <v>0</v>
      </c>
      <c r="BH170" s="144">
        <f>IF(U170="zníž. prenesená",N170,0)</f>
        <v>0</v>
      </c>
      <c r="BI170" s="144">
        <f>IF(U170="nulová",N170,0)</f>
        <v>0</v>
      </c>
      <c r="BJ170" s="20" t="s">
        <v>88</v>
      </c>
      <c r="BK170" s="144">
        <f>ROUND(L170*K170,2)</f>
        <v>0</v>
      </c>
      <c r="BL170" s="20" t="s">
        <v>205</v>
      </c>
      <c r="BM170" s="20" t="s">
        <v>304</v>
      </c>
    </row>
    <row r="171" spans="2:65" s="1" customFormat="1" ht="16.5" customHeight="1">
      <c r="B171" s="179"/>
      <c r="C171" s="213" t="s">
        <v>256</v>
      </c>
      <c r="D171" s="213" t="s">
        <v>201</v>
      </c>
      <c r="E171" s="214" t="s">
        <v>805</v>
      </c>
      <c r="F171" s="215" t="s">
        <v>806</v>
      </c>
      <c r="G171" s="215"/>
      <c r="H171" s="215"/>
      <c r="I171" s="215"/>
      <c r="J171" s="216" t="s">
        <v>234</v>
      </c>
      <c r="K171" s="217">
        <v>1</v>
      </c>
      <c r="L171" s="218">
        <v>0</v>
      </c>
      <c r="M171" s="218"/>
      <c r="N171" s="217">
        <f>ROUND(L171*K171,2)</f>
        <v>0</v>
      </c>
      <c r="O171" s="217"/>
      <c r="P171" s="217"/>
      <c r="Q171" s="217"/>
      <c r="R171" s="183"/>
      <c r="T171" s="219" t="s">
        <v>5</v>
      </c>
      <c r="U171" s="54" t="s">
        <v>43</v>
      </c>
      <c r="V171" s="45"/>
      <c r="W171" s="220">
        <f>V171*K171</f>
        <v>0</v>
      </c>
      <c r="X171" s="220">
        <v>0</v>
      </c>
      <c r="Y171" s="220">
        <f>X171*K171</f>
        <v>0</v>
      </c>
      <c r="Z171" s="220">
        <v>0</v>
      </c>
      <c r="AA171" s="221">
        <f>Z171*K171</f>
        <v>0</v>
      </c>
      <c r="AR171" s="20" t="s">
        <v>205</v>
      </c>
      <c r="AT171" s="20" t="s">
        <v>201</v>
      </c>
      <c r="AU171" s="20" t="s">
        <v>83</v>
      </c>
      <c r="AY171" s="20" t="s">
        <v>200</v>
      </c>
      <c r="BE171" s="144">
        <f>IF(U171="základná",N171,0)</f>
        <v>0</v>
      </c>
      <c r="BF171" s="144">
        <f>IF(U171="znížená",N171,0)</f>
        <v>0</v>
      </c>
      <c r="BG171" s="144">
        <f>IF(U171="zákl. prenesená",N171,0)</f>
        <v>0</v>
      </c>
      <c r="BH171" s="144">
        <f>IF(U171="zníž. prenesená",N171,0)</f>
        <v>0</v>
      </c>
      <c r="BI171" s="144">
        <f>IF(U171="nulová",N171,0)</f>
        <v>0</v>
      </c>
      <c r="BJ171" s="20" t="s">
        <v>88</v>
      </c>
      <c r="BK171" s="144">
        <f>ROUND(L171*K171,2)</f>
        <v>0</v>
      </c>
      <c r="BL171" s="20" t="s">
        <v>205</v>
      </c>
      <c r="BM171" s="20" t="s">
        <v>307</v>
      </c>
    </row>
    <row r="172" spans="2:65" s="1" customFormat="1" ht="25.5" customHeight="1">
      <c r="B172" s="179"/>
      <c r="C172" s="213" t="s">
        <v>308</v>
      </c>
      <c r="D172" s="213" t="s">
        <v>201</v>
      </c>
      <c r="E172" s="214" t="s">
        <v>807</v>
      </c>
      <c r="F172" s="215" t="s">
        <v>808</v>
      </c>
      <c r="G172" s="215"/>
      <c r="H172" s="215"/>
      <c r="I172" s="215"/>
      <c r="J172" s="216" t="s">
        <v>234</v>
      </c>
      <c r="K172" s="217">
        <v>1</v>
      </c>
      <c r="L172" s="218">
        <v>0</v>
      </c>
      <c r="M172" s="218"/>
      <c r="N172" s="217">
        <f>ROUND(L172*K172,2)</f>
        <v>0</v>
      </c>
      <c r="O172" s="217"/>
      <c r="P172" s="217"/>
      <c r="Q172" s="217"/>
      <c r="R172" s="183"/>
      <c r="T172" s="219" t="s">
        <v>5</v>
      </c>
      <c r="U172" s="54" t="s">
        <v>43</v>
      </c>
      <c r="V172" s="45"/>
      <c r="W172" s="220">
        <f>V172*K172</f>
        <v>0</v>
      </c>
      <c r="X172" s="220">
        <v>0</v>
      </c>
      <c r="Y172" s="220">
        <f>X172*K172</f>
        <v>0</v>
      </c>
      <c r="Z172" s="220">
        <v>0</v>
      </c>
      <c r="AA172" s="221">
        <f>Z172*K172</f>
        <v>0</v>
      </c>
      <c r="AR172" s="20" t="s">
        <v>205</v>
      </c>
      <c r="AT172" s="20" t="s">
        <v>201</v>
      </c>
      <c r="AU172" s="20" t="s">
        <v>83</v>
      </c>
      <c r="AY172" s="20" t="s">
        <v>200</v>
      </c>
      <c r="BE172" s="144">
        <f>IF(U172="základná",N172,0)</f>
        <v>0</v>
      </c>
      <c r="BF172" s="144">
        <f>IF(U172="znížená",N172,0)</f>
        <v>0</v>
      </c>
      <c r="BG172" s="144">
        <f>IF(U172="zákl. prenesená",N172,0)</f>
        <v>0</v>
      </c>
      <c r="BH172" s="144">
        <f>IF(U172="zníž. prenesená",N172,0)</f>
        <v>0</v>
      </c>
      <c r="BI172" s="144">
        <f>IF(U172="nulová",N172,0)</f>
        <v>0</v>
      </c>
      <c r="BJ172" s="20" t="s">
        <v>88</v>
      </c>
      <c r="BK172" s="144">
        <f>ROUND(L172*K172,2)</f>
        <v>0</v>
      </c>
      <c r="BL172" s="20" t="s">
        <v>205</v>
      </c>
      <c r="BM172" s="20" t="s">
        <v>311</v>
      </c>
    </row>
    <row r="173" spans="2:63" s="9" customFormat="1" ht="37.4" customHeight="1">
      <c r="B173" s="201"/>
      <c r="C173" s="202"/>
      <c r="D173" s="203" t="s">
        <v>762</v>
      </c>
      <c r="E173" s="203"/>
      <c r="F173" s="203"/>
      <c r="G173" s="203"/>
      <c r="H173" s="203"/>
      <c r="I173" s="203"/>
      <c r="J173" s="203"/>
      <c r="K173" s="203"/>
      <c r="L173" s="203"/>
      <c r="M173" s="203"/>
      <c r="N173" s="222">
        <f>BK173</f>
        <v>0</v>
      </c>
      <c r="O173" s="223"/>
      <c r="P173" s="223"/>
      <c r="Q173" s="223"/>
      <c r="R173" s="206"/>
      <c r="T173" s="207"/>
      <c r="U173" s="202"/>
      <c r="V173" s="202"/>
      <c r="W173" s="208">
        <f>SUM(W174:W175)</f>
        <v>0</v>
      </c>
      <c r="X173" s="202"/>
      <c r="Y173" s="208">
        <f>SUM(Y174:Y175)</f>
        <v>0</v>
      </c>
      <c r="Z173" s="202"/>
      <c r="AA173" s="209">
        <f>SUM(AA174:AA175)</f>
        <v>0</v>
      </c>
      <c r="AR173" s="210" t="s">
        <v>83</v>
      </c>
      <c r="AT173" s="211" t="s">
        <v>75</v>
      </c>
      <c r="AU173" s="211" t="s">
        <v>76</v>
      </c>
      <c r="AY173" s="210" t="s">
        <v>200</v>
      </c>
      <c r="BK173" s="212">
        <f>SUM(BK174:BK175)</f>
        <v>0</v>
      </c>
    </row>
    <row r="174" spans="2:65" s="1" customFormat="1" ht="25.5" customHeight="1">
      <c r="B174" s="179"/>
      <c r="C174" s="213" t="s">
        <v>259</v>
      </c>
      <c r="D174" s="213" t="s">
        <v>201</v>
      </c>
      <c r="E174" s="214" t="s">
        <v>809</v>
      </c>
      <c r="F174" s="215" t="s">
        <v>810</v>
      </c>
      <c r="G174" s="215"/>
      <c r="H174" s="215"/>
      <c r="I174" s="215"/>
      <c r="J174" s="216" t="s">
        <v>234</v>
      </c>
      <c r="K174" s="217">
        <v>2</v>
      </c>
      <c r="L174" s="218">
        <v>0</v>
      </c>
      <c r="M174" s="218"/>
      <c r="N174" s="217">
        <f>ROUND(L174*K174,2)</f>
        <v>0</v>
      </c>
      <c r="O174" s="217"/>
      <c r="P174" s="217"/>
      <c r="Q174" s="217"/>
      <c r="R174" s="183"/>
      <c r="T174" s="219" t="s">
        <v>5</v>
      </c>
      <c r="U174" s="54" t="s">
        <v>43</v>
      </c>
      <c r="V174" s="45"/>
      <c r="W174" s="220">
        <f>V174*K174</f>
        <v>0</v>
      </c>
      <c r="X174" s="220">
        <v>0</v>
      </c>
      <c r="Y174" s="220">
        <f>X174*K174</f>
        <v>0</v>
      </c>
      <c r="Z174" s="220">
        <v>0</v>
      </c>
      <c r="AA174" s="221">
        <f>Z174*K174</f>
        <v>0</v>
      </c>
      <c r="AR174" s="20" t="s">
        <v>205</v>
      </c>
      <c r="AT174" s="20" t="s">
        <v>201</v>
      </c>
      <c r="AU174" s="20" t="s">
        <v>83</v>
      </c>
      <c r="AY174" s="20" t="s">
        <v>200</v>
      </c>
      <c r="BE174" s="144">
        <f>IF(U174="základná",N174,0)</f>
        <v>0</v>
      </c>
      <c r="BF174" s="144">
        <f>IF(U174="znížená",N174,0)</f>
        <v>0</v>
      </c>
      <c r="BG174" s="144">
        <f>IF(U174="zákl. prenesená",N174,0)</f>
        <v>0</v>
      </c>
      <c r="BH174" s="144">
        <f>IF(U174="zníž. prenesená",N174,0)</f>
        <v>0</v>
      </c>
      <c r="BI174" s="144">
        <f>IF(U174="nulová",N174,0)</f>
        <v>0</v>
      </c>
      <c r="BJ174" s="20" t="s">
        <v>88</v>
      </c>
      <c r="BK174" s="144">
        <f>ROUND(L174*K174,2)</f>
        <v>0</v>
      </c>
      <c r="BL174" s="20" t="s">
        <v>205</v>
      </c>
      <c r="BM174" s="20" t="s">
        <v>314</v>
      </c>
    </row>
    <row r="175" spans="2:65" s="1" customFormat="1" ht="16.5" customHeight="1">
      <c r="B175" s="179"/>
      <c r="C175" s="213" t="s">
        <v>315</v>
      </c>
      <c r="D175" s="213" t="s">
        <v>201</v>
      </c>
      <c r="E175" s="214" t="s">
        <v>811</v>
      </c>
      <c r="F175" s="215" t="s">
        <v>812</v>
      </c>
      <c r="G175" s="215"/>
      <c r="H175" s="215"/>
      <c r="I175" s="215"/>
      <c r="J175" s="216" t="s">
        <v>234</v>
      </c>
      <c r="K175" s="217">
        <v>1</v>
      </c>
      <c r="L175" s="218">
        <v>0</v>
      </c>
      <c r="M175" s="218"/>
      <c r="N175" s="217">
        <f>ROUND(L175*K175,2)</f>
        <v>0</v>
      </c>
      <c r="O175" s="217"/>
      <c r="P175" s="217"/>
      <c r="Q175" s="217"/>
      <c r="R175" s="183"/>
      <c r="T175" s="219" t="s">
        <v>5</v>
      </c>
      <c r="U175" s="54" t="s">
        <v>43</v>
      </c>
      <c r="V175" s="45"/>
      <c r="W175" s="220">
        <f>V175*K175</f>
        <v>0</v>
      </c>
      <c r="X175" s="220">
        <v>0</v>
      </c>
      <c r="Y175" s="220">
        <f>X175*K175</f>
        <v>0</v>
      </c>
      <c r="Z175" s="220">
        <v>0</v>
      </c>
      <c r="AA175" s="221">
        <f>Z175*K175</f>
        <v>0</v>
      </c>
      <c r="AR175" s="20" t="s">
        <v>205</v>
      </c>
      <c r="AT175" s="20" t="s">
        <v>201</v>
      </c>
      <c r="AU175" s="20" t="s">
        <v>83</v>
      </c>
      <c r="AY175" s="20" t="s">
        <v>200</v>
      </c>
      <c r="BE175" s="144">
        <f>IF(U175="základná",N175,0)</f>
        <v>0</v>
      </c>
      <c r="BF175" s="144">
        <f>IF(U175="znížená",N175,0)</f>
        <v>0</v>
      </c>
      <c r="BG175" s="144">
        <f>IF(U175="zákl. prenesená",N175,0)</f>
        <v>0</v>
      </c>
      <c r="BH175" s="144">
        <f>IF(U175="zníž. prenesená",N175,0)</f>
        <v>0</v>
      </c>
      <c r="BI175" s="144">
        <f>IF(U175="nulová",N175,0)</f>
        <v>0</v>
      </c>
      <c r="BJ175" s="20" t="s">
        <v>88</v>
      </c>
      <c r="BK175" s="144">
        <f>ROUND(L175*K175,2)</f>
        <v>0</v>
      </c>
      <c r="BL175" s="20" t="s">
        <v>205</v>
      </c>
      <c r="BM175" s="20" t="s">
        <v>318</v>
      </c>
    </row>
    <row r="176" spans="2:63" s="9" customFormat="1" ht="37.4" customHeight="1">
      <c r="B176" s="201"/>
      <c r="C176" s="202"/>
      <c r="D176" s="203" t="s">
        <v>173</v>
      </c>
      <c r="E176" s="203"/>
      <c r="F176" s="203"/>
      <c r="G176" s="203"/>
      <c r="H176" s="203"/>
      <c r="I176" s="203"/>
      <c r="J176" s="203"/>
      <c r="K176" s="203"/>
      <c r="L176" s="203"/>
      <c r="M176" s="203"/>
      <c r="N176" s="222">
        <f>BK176</f>
        <v>0</v>
      </c>
      <c r="O176" s="223"/>
      <c r="P176" s="223"/>
      <c r="Q176" s="223"/>
      <c r="R176" s="206"/>
      <c r="T176" s="207"/>
      <c r="U176" s="202"/>
      <c r="V176" s="202"/>
      <c r="W176" s="208">
        <f>SUM(W177:W180)</f>
        <v>0</v>
      </c>
      <c r="X176" s="202"/>
      <c r="Y176" s="208">
        <f>SUM(Y177:Y180)</f>
        <v>0</v>
      </c>
      <c r="Z176" s="202"/>
      <c r="AA176" s="209">
        <f>SUM(AA177:AA180)</f>
        <v>0</v>
      </c>
      <c r="AR176" s="210" t="s">
        <v>83</v>
      </c>
      <c r="AT176" s="211" t="s">
        <v>75</v>
      </c>
      <c r="AU176" s="211" t="s">
        <v>76</v>
      </c>
      <c r="AY176" s="210" t="s">
        <v>200</v>
      </c>
      <c r="BK176" s="212">
        <f>SUM(BK177:BK180)</f>
        <v>0</v>
      </c>
    </row>
    <row r="177" spans="2:65" s="1" customFormat="1" ht="16.5" customHeight="1">
      <c r="B177" s="179"/>
      <c r="C177" s="213" t="s">
        <v>263</v>
      </c>
      <c r="D177" s="213" t="s">
        <v>201</v>
      </c>
      <c r="E177" s="214" t="s">
        <v>813</v>
      </c>
      <c r="F177" s="215" t="s">
        <v>814</v>
      </c>
      <c r="G177" s="215"/>
      <c r="H177" s="215"/>
      <c r="I177" s="215"/>
      <c r="J177" s="216" t="s">
        <v>208</v>
      </c>
      <c r="K177" s="217">
        <v>315</v>
      </c>
      <c r="L177" s="218">
        <v>0</v>
      </c>
      <c r="M177" s="218"/>
      <c r="N177" s="217">
        <f>ROUND(L177*K177,2)</f>
        <v>0</v>
      </c>
      <c r="O177" s="217"/>
      <c r="P177" s="217"/>
      <c r="Q177" s="217"/>
      <c r="R177" s="183"/>
      <c r="T177" s="219" t="s">
        <v>5</v>
      </c>
      <c r="U177" s="54" t="s">
        <v>43</v>
      </c>
      <c r="V177" s="45"/>
      <c r="W177" s="220">
        <f>V177*K177</f>
        <v>0</v>
      </c>
      <c r="X177" s="220">
        <v>0</v>
      </c>
      <c r="Y177" s="220">
        <f>X177*K177</f>
        <v>0</v>
      </c>
      <c r="Z177" s="220">
        <v>0</v>
      </c>
      <c r="AA177" s="221">
        <f>Z177*K177</f>
        <v>0</v>
      </c>
      <c r="AR177" s="20" t="s">
        <v>205</v>
      </c>
      <c r="AT177" s="20" t="s">
        <v>201</v>
      </c>
      <c r="AU177" s="20" t="s">
        <v>83</v>
      </c>
      <c r="AY177" s="20" t="s">
        <v>200</v>
      </c>
      <c r="BE177" s="144">
        <f>IF(U177="základná",N177,0)</f>
        <v>0</v>
      </c>
      <c r="BF177" s="144">
        <f>IF(U177="znížená",N177,0)</f>
        <v>0</v>
      </c>
      <c r="BG177" s="144">
        <f>IF(U177="zákl. prenesená",N177,0)</f>
        <v>0</v>
      </c>
      <c r="BH177" s="144">
        <f>IF(U177="zníž. prenesená",N177,0)</f>
        <v>0</v>
      </c>
      <c r="BI177" s="144">
        <f>IF(U177="nulová",N177,0)</f>
        <v>0</v>
      </c>
      <c r="BJ177" s="20" t="s">
        <v>88</v>
      </c>
      <c r="BK177" s="144">
        <f>ROUND(L177*K177,2)</f>
        <v>0</v>
      </c>
      <c r="BL177" s="20" t="s">
        <v>205</v>
      </c>
      <c r="BM177" s="20" t="s">
        <v>321</v>
      </c>
    </row>
    <row r="178" spans="2:65" s="1" customFormat="1" ht="38.25" customHeight="1">
      <c r="B178" s="179"/>
      <c r="C178" s="213" t="s">
        <v>322</v>
      </c>
      <c r="D178" s="213" t="s">
        <v>201</v>
      </c>
      <c r="E178" s="214" t="s">
        <v>815</v>
      </c>
      <c r="F178" s="215" t="s">
        <v>816</v>
      </c>
      <c r="G178" s="215"/>
      <c r="H178" s="215"/>
      <c r="I178" s="215"/>
      <c r="J178" s="216" t="s">
        <v>208</v>
      </c>
      <c r="K178" s="217">
        <v>315</v>
      </c>
      <c r="L178" s="218">
        <v>0</v>
      </c>
      <c r="M178" s="218"/>
      <c r="N178" s="217">
        <f>ROUND(L178*K178,2)</f>
        <v>0</v>
      </c>
      <c r="O178" s="217"/>
      <c r="P178" s="217"/>
      <c r="Q178" s="217"/>
      <c r="R178" s="183"/>
      <c r="T178" s="219" t="s">
        <v>5</v>
      </c>
      <c r="U178" s="54" t="s">
        <v>43</v>
      </c>
      <c r="V178" s="45"/>
      <c r="W178" s="220">
        <f>V178*K178</f>
        <v>0</v>
      </c>
      <c r="X178" s="220">
        <v>0</v>
      </c>
      <c r="Y178" s="220">
        <f>X178*K178</f>
        <v>0</v>
      </c>
      <c r="Z178" s="220">
        <v>0</v>
      </c>
      <c r="AA178" s="221">
        <f>Z178*K178</f>
        <v>0</v>
      </c>
      <c r="AR178" s="20" t="s">
        <v>205</v>
      </c>
      <c r="AT178" s="20" t="s">
        <v>201</v>
      </c>
      <c r="AU178" s="20" t="s">
        <v>83</v>
      </c>
      <c r="AY178" s="20" t="s">
        <v>200</v>
      </c>
      <c r="BE178" s="144">
        <f>IF(U178="základná",N178,0)</f>
        <v>0</v>
      </c>
      <c r="BF178" s="144">
        <f>IF(U178="znížená",N178,0)</f>
        <v>0</v>
      </c>
      <c r="BG178" s="144">
        <f>IF(U178="zákl. prenesená",N178,0)</f>
        <v>0</v>
      </c>
      <c r="BH178" s="144">
        <f>IF(U178="zníž. prenesená",N178,0)</f>
        <v>0</v>
      </c>
      <c r="BI178" s="144">
        <f>IF(U178="nulová",N178,0)</f>
        <v>0</v>
      </c>
      <c r="BJ178" s="20" t="s">
        <v>88</v>
      </c>
      <c r="BK178" s="144">
        <f>ROUND(L178*K178,2)</f>
        <v>0</v>
      </c>
      <c r="BL178" s="20" t="s">
        <v>205</v>
      </c>
      <c r="BM178" s="20" t="s">
        <v>325</v>
      </c>
    </row>
    <row r="179" spans="2:65" s="1" customFormat="1" ht="38.25" customHeight="1">
      <c r="B179" s="179"/>
      <c r="C179" s="213" t="s">
        <v>266</v>
      </c>
      <c r="D179" s="213" t="s">
        <v>201</v>
      </c>
      <c r="E179" s="214" t="s">
        <v>817</v>
      </c>
      <c r="F179" s="215" t="s">
        <v>818</v>
      </c>
      <c r="G179" s="215"/>
      <c r="H179" s="215"/>
      <c r="I179" s="215"/>
      <c r="J179" s="216" t="s">
        <v>251</v>
      </c>
      <c r="K179" s="217">
        <v>346</v>
      </c>
      <c r="L179" s="218">
        <v>0</v>
      </c>
      <c r="M179" s="218"/>
      <c r="N179" s="217">
        <f>ROUND(L179*K179,2)</f>
        <v>0</v>
      </c>
      <c r="O179" s="217"/>
      <c r="P179" s="217"/>
      <c r="Q179" s="217"/>
      <c r="R179" s="183"/>
      <c r="T179" s="219" t="s">
        <v>5</v>
      </c>
      <c r="U179" s="54" t="s">
        <v>43</v>
      </c>
      <c r="V179" s="45"/>
      <c r="W179" s="220">
        <f>V179*K179</f>
        <v>0</v>
      </c>
      <c r="X179" s="220">
        <v>0</v>
      </c>
      <c r="Y179" s="220">
        <f>X179*K179</f>
        <v>0</v>
      </c>
      <c r="Z179" s="220">
        <v>0</v>
      </c>
      <c r="AA179" s="221">
        <f>Z179*K179</f>
        <v>0</v>
      </c>
      <c r="AR179" s="20" t="s">
        <v>205</v>
      </c>
      <c r="AT179" s="20" t="s">
        <v>201</v>
      </c>
      <c r="AU179" s="20" t="s">
        <v>83</v>
      </c>
      <c r="AY179" s="20" t="s">
        <v>200</v>
      </c>
      <c r="BE179" s="144">
        <f>IF(U179="základná",N179,0)</f>
        <v>0</v>
      </c>
      <c r="BF179" s="144">
        <f>IF(U179="znížená",N179,0)</f>
        <v>0</v>
      </c>
      <c r="BG179" s="144">
        <f>IF(U179="zákl. prenesená",N179,0)</f>
        <v>0</v>
      </c>
      <c r="BH179" s="144">
        <f>IF(U179="zníž. prenesená",N179,0)</f>
        <v>0</v>
      </c>
      <c r="BI179" s="144">
        <f>IF(U179="nulová",N179,0)</f>
        <v>0</v>
      </c>
      <c r="BJ179" s="20" t="s">
        <v>88</v>
      </c>
      <c r="BK179" s="144">
        <f>ROUND(L179*K179,2)</f>
        <v>0</v>
      </c>
      <c r="BL179" s="20" t="s">
        <v>205</v>
      </c>
      <c r="BM179" s="20" t="s">
        <v>328</v>
      </c>
    </row>
    <row r="180" spans="2:65" s="1" customFormat="1" ht="25.5" customHeight="1">
      <c r="B180" s="179"/>
      <c r="C180" s="213" t="s">
        <v>329</v>
      </c>
      <c r="D180" s="213" t="s">
        <v>201</v>
      </c>
      <c r="E180" s="214" t="s">
        <v>541</v>
      </c>
      <c r="F180" s="215" t="s">
        <v>819</v>
      </c>
      <c r="G180" s="215"/>
      <c r="H180" s="215"/>
      <c r="I180" s="215"/>
      <c r="J180" s="216" t="s">
        <v>215</v>
      </c>
      <c r="K180" s="217">
        <v>14.32</v>
      </c>
      <c r="L180" s="218">
        <v>0</v>
      </c>
      <c r="M180" s="218"/>
      <c r="N180" s="217">
        <f>ROUND(L180*K180,2)</f>
        <v>0</v>
      </c>
      <c r="O180" s="217"/>
      <c r="P180" s="217"/>
      <c r="Q180" s="217"/>
      <c r="R180" s="183"/>
      <c r="T180" s="219" t="s">
        <v>5</v>
      </c>
      <c r="U180" s="54" t="s">
        <v>43</v>
      </c>
      <c r="V180" s="45"/>
      <c r="W180" s="220">
        <f>V180*K180</f>
        <v>0</v>
      </c>
      <c r="X180" s="220">
        <v>0</v>
      </c>
      <c r="Y180" s="220">
        <f>X180*K180</f>
        <v>0</v>
      </c>
      <c r="Z180" s="220">
        <v>0</v>
      </c>
      <c r="AA180" s="221">
        <f>Z180*K180</f>
        <v>0</v>
      </c>
      <c r="AR180" s="20" t="s">
        <v>205</v>
      </c>
      <c r="AT180" s="20" t="s">
        <v>201</v>
      </c>
      <c r="AU180" s="20" t="s">
        <v>83</v>
      </c>
      <c r="AY180" s="20" t="s">
        <v>200</v>
      </c>
      <c r="BE180" s="144">
        <f>IF(U180="základná",N180,0)</f>
        <v>0</v>
      </c>
      <c r="BF180" s="144">
        <f>IF(U180="znížená",N180,0)</f>
        <v>0</v>
      </c>
      <c r="BG180" s="144">
        <f>IF(U180="zákl. prenesená",N180,0)</f>
        <v>0</v>
      </c>
      <c r="BH180" s="144">
        <f>IF(U180="zníž. prenesená",N180,0)</f>
        <v>0</v>
      </c>
      <c r="BI180" s="144">
        <f>IF(U180="nulová",N180,0)</f>
        <v>0</v>
      </c>
      <c r="BJ180" s="20" t="s">
        <v>88</v>
      </c>
      <c r="BK180" s="144">
        <f>ROUND(L180*K180,2)</f>
        <v>0</v>
      </c>
      <c r="BL180" s="20" t="s">
        <v>205</v>
      </c>
      <c r="BM180" s="20" t="s">
        <v>332</v>
      </c>
    </row>
    <row r="181" spans="2:63" s="1" customFormat="1" ht="49.9" customHeight="1">
      <c r="B181" s="44"/>
      <c r="C181" s="45"/>
      <c r="D181" s="203" t="s">
        <v>447</v>
      </c>
      <c r="E181" s="45"/>
      <c r="F181" s="45"/>
      <c r="G181" s="45"/>
      <c r="H181" s="45"/>
      <c r="I181" s="45"/>
      <c r="J181" s="45"/>
      <c r="K181" s="45"/>
      <c r="L181" s="45"/>
      <c r="M181" s="45"/>
      <c r="N181" s="224">
        <f>BK181</f>
        <v>0</v>
      </c>
      <c r="O181" s="225"/>
      <c r="P181" s="225"/>
      <c r="Q181" s="225"/>
      <c r="R181" s="46"/>
      <c r="T181" s="226"/>
      <c r="U181" s="70"/>
      <c r="V181" s="70"/>
      <c r="W181" s="70"/>
      <c r="X181" s="70"/>
      <c r="Y181" s="70"/>
      <c r="Z181" s="70"/>
      <c r="AA181" s="72"/>
      <c r="AT181" s="20" t="s">
        <v>75</v>
      </c>
      <c r="AU181" s="20" t="s">
        <v>76</v>
      </c>
      <c r="AY181" s="20" t="s">
        <v>448</v>
      </c>
      <c r="BK181" s="144">
        <v>0</v>
      </c>
    </row>
    <row r="182" spans="2:18" s="1" customFormat="1" ht="6.95" customHeight="1">
      <c r="B182" s="73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5"/>
    </row>
  </sheetData>
  <mergeCells count="204">
    <mergeCell ref="F171:I171"/>
    <mergeCell ref="F170:I170"/>
    <mergeCell ref="F172:I172"/>
    <mergeCell ref="F174:I174"/>
    <mergeCell ref="F175:I175"/>
    <mergeCell ref="F177:I177"/>
    <mergeCell ref="F178:I178"/>
    <mergeCell ref="F179:I179"/>
    <mergeCell ref="F180:I180"/>
    <mergeCell ref="N180:Q180"/>
    <mergeCell ref="N179:Q179"/>
    <mergeCell ref="N181:Q181"/>
    <mergeCell ref="L171:M171"/>
    <mergeCell ref="L170:M170"/>
    <mergeCell ref="L172:M172"/>
    <mergeCell ref="L174:M174"/>
    <mergeCell ref="L175:M175"/>
    <mergeCell ref="L177:M177"/>
    <mergeCell ref="L178:M178"/>
    <mergeCell ref="L179:M179"/>
    <mergeCell ref="L180:M180"/>
    <mergeCell ref="N162:Q162"/>
    <mergeCell ref="N161:Q161"/>
    <mergeCell ref="N163:Q163"/>
    <mergeCell ref="F150:I150"/>
    <mergeCell ref="F154:I154"/>
    <mergeCell ref="F152:I152"/>
    <mergeCell ref="F155:I155"/>
    <mergeCell ref="F156:I156"/>
    <mergeCell ref="F157:I157"/>
    <mergeCell ref="F159:I159"/>
    <mergeCell ref="F160:I160"/>
    <mergeCell ref="F161:I161"/>
    <mergeCell ref="F162:I162"/>
    <mergeCell ref="F164:I164"/>
    <mergeCell ref="F165:I165"/>
    <mergeCell ref="F166:I166"/>
    <mergeCell ref="F168:I168"/>
    <mergeCell ref="F169:I169"/>
    <mergeCell ref="L150:M150"/>
    <mergeCell ref="L156:M156"/>
    <mergeCell ref="L152:M152"/>
    <mergeCell ref="L154:M154"/>
    <mergeCell ref="L155:M155"/>
    <mergeCell ref="L157:M157"/>
    <mergeCell ref="L159:M159"/>
    <mergeCell ref="L160:M160"/>
    <mergeCell ref="L161:M161"/>
    <mergeCell ref="L162:M162"/>
    <mergeCell ref="L164:M164"/>
    <mergeCell ref="L165:M165"/>
    <mergeCell ref="L166:M166"/>
    <mergeCell ref="L168:M168"/>
    <mergeCell ref="L169:M169"/>
    <mergeCell ref="N160:Q160"/>
    <mergeCell ref="N159:Q159"/>
    <mergeCell ref="N158:Q158"/>
    <mergeCell ref="N143:Q143"/>
    <mergeCell ref="N144:Q144"/>
    <mergeCell ref="N150:Q150"/>
    <mergeCell ref="N145:Q145"/>
    <mergeCell ref="N146:Q146"/>
    <mergeCell ref="N147:Q147"/>
    <mergeCell ref="N148:Q148"/>
    <mergeCell ref="N152:Q152"/>
    <mergeCell ref="N154:Q154"/>
    <mergeCell ref="N155:Q155"/>
    <mergeCell ref="N156:Q156"/>
    <mergeCell ref="N157:Q157"/>
    <mergeCell ref="N149:Q149"/>
    <mergeCell ref="N151:Q151"/>
    <mergeCell ref="N153:Q153"/>
    <mergeCell ref="N164:Q164"/>
    <mergeCell ref="N165:Q165"/>
    <mergeCell ref="N166:Q166"/>
    <mergeCell ref="N168:Q168"/>
    <mergeCell ref="N169:Q169"/>
    <mergeCell ref="N170:Q170"/>
    <mergeCell ref="N171:Q171"/>
    <mergeCell ref="N172:Q172"/>
    <mergeCell ref="N174:Q174"/>
    <mergeCell ref="N175:Q175"/>
    <mergeCell ref="N177:Q177"/>
    <mergeCell ref="N178:Q178"/>
    <mergeCell ref="N167:Q167"/>
    <mergeCell ref="N173:Q173"/>
    <mergeCell ref="N176:Q176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N130:Q130"/>
    <mergeCell ref="N131:Q131"/>
    <mergeCell ref="F134:I134"/>
    <mergeCell ref="F139:I139"/>
    <mergeCell ref="F137:I137"/>
    <mergeCell ref="F136:I136"/>
    <mergeCell ref="L136:M136"/>
    <mergeCell ref="L137:M137"/>
    <mergeCell ref="F138:I138"/>
    <mergeCell ref="L138:M138"/>
    <mergeCell ref="L139:M139"/>
    <mergeCell ref="F140:I140"/>
    <mergeCell ref="L140:M140"/>
    <mergeCell ref="F132:I132"/>
    <mergeCell ref="L132:M132"/>
    <mergeCell ref="N132:Q132"/>
    <mergeCell ref="L134:M134"/>
    <mergeCell ref="N134:Q134"/>
    <mergeCell ref="N136:Q136"/>
    <mergeCell ref="N137:Q137"/>
    <mergeCell ref="N138:Q138"/>
    <mergeCell ref="N139:Q139"/>
    <mergeCell ref="N140:Q140"/>
    <mergeCell ref="N142:Q142"/>
    <mergeCell ref="N133:Q133"/>
    <mergeCell ref="N135:Q135"/>
    <mergeCell ref="N141:Q141"/>
    <mergeCell ref="F142:I142"/>
    <mergeCell ref="F145:I145"/>
    <mergeCell ref="L142:M142"/>
    <mergeCell ref="F144:I144"/>
    <mergeCell ref="L144:M144"/>
    <mergeCell ref="L145:M145"/>
    <mergeCell ref="F146:I146"/>
    <mergeCell ref="L146:M146"/>
    <mergeCell ref="F147:I147"/>
    <mergeCell ref="L147:M147"/>
    <mergeCell ref="F148:I148"/>
    <mergeCell ref="L148:M148"/>
  </mergeCells>
  <hyperlinks>
    <hyperlink ref="F1:G1" location="C2" display="1) Krycí list rozpočtu"/>
    <hyperlink ref="H1:K1" location="C87" display="2) Rekapitulácia rozpočtu"/>
    <hyperlink ref="L1" location="C129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122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746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820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N97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(SUM(BE97:BE104)+SUM(BE123:BE146))</f>
        <v>0</v>
      </c>
      <c r="I33" s="45"/>
      <c r="J33" s="45"/>
      <c r="K33" s="45"/>
      <c r="L33" s="45"/>
      <c r="M33" s="162">
        <f>ROUND((SUM(BE97:BE104)+SUM(BE123:BE146)),2)*F33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(SUM(BF97:BF104)+SUM(BF123:BF146))</f>
        <v>0</v>
      </c>
      <c r="I34" s="45"/>
      <c r="J34" s="45"/>
      <c r="K34" s="45"/>
      <c r="L34" s="45"/>
      <c r="M34" s="162">
        <f>ROUND((SUM(BF97:BF104)+SUM(BF123:BF146)),2)*F34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(SUM(BG97:BG104)+SUM(BG123:BG146))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(SUM(BH97:BH104)+SUM(BH123:BH146))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(SUM(BI97:BI104)+SUM(BI123:BI146))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746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02-03 - 03 - Dofermentor - 22/6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N123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748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N124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821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N129</f>
        <v>0</v>
      </c>
      <c r="O91" s="172"/>
      <c r="P91" s="172"/>
      <c r="Q91" s="172"/>
      <c r="R91" s="175"/>
    </row>
    <row r="92" spans="2:18" s="7" customFormat="1" ht="24.95" customHeight="1">
      <c r="B92" s="171"/>
      <c r="C92" s="172"/>
      <c r="D92" s="173" t="s">
        <v>760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4">
        <f>N132</f>
        <v>0</v>
      </c>
      <c r="O92" s="172"/>
      <c r="P92" s="172"/>
      <c r="Q92" s="172"/>
      <c r="R92" s="175"/>
    </row>
    <row r="93" spans="2:18" s="7" customFormat="1" ht="24.95" customHeight="1">
      <c r="B93" s="171"/>
      <c r="C93" s="172"/>
      <c r="D93" s="173" t="s">
        <v>761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4">
        <f>N136</f>
        <v>0</v>
      </c>
      <c r="O93" s="172"/>
      <c r="P93" s="172"/>
      <c r="Q93" s="172"/>
      <c r="R93" s="175"/>
    </row>
    <row r="94" spans="2:18" s="7" customFormat="1" ht="24.95" customHeight="1">
      <c r="B94" s="171"/>
      <c r="C94" s="172"/>
      <c r="D94" s="173" t="s">
        <v>762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N139</f>
        <v>0</v>
      </c>
      <c r="O94" s="172"/>
      <c r="P94" s="172"/>
      <c r="Q94" s="172"/>
      <c r="R94" s="175"/>
    </row>
    <row r="95" spans="2:18" s="7" customFormat="1" ht="24.95" customHeight="1">
      <c r="B95" s="171"/>
      <c r="C95" s="172"/>
      <c r="D95" s="173" t="s">
        <v>173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N142</f>
        <v>0</v>
      </c>
      <c r="O95" s="172"/>
      <c r="P95" s="172"/>
      <c r="Q95" s="172"/>
      <c r="R95" s="175"/>
    </row>
    <row r="96" spans="2:18" s="1" customFormat="1" ht="21.8" customHeight="1"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6"/>
    </row>
    <row r="97" spans="2:21" s="1" customFormat="1" ht="29.25" customHeight="1">
      <c r="B97" s="44"/>
      <c r="C97" s="169" t="s">
        <v>177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170">
        <f>ROUND(N98+N99+N100+N101+N102+N103,2)</f>
        <v>0</v>
      </c>
      <c r="O97" s="176"/>
      <c r="P97" s="176"/>
      <c r="Q97" s="176"/>
      <c r="R97" s="46"/>
      <c r="T97" s="177"/>
      <c r="U97" s="178" t="s">
        <v>40</v>
      </c>
    </row>
    <row r="98" spans="2:65" s="1" customFormat="1" ht="18" customHeight="1">
      <c r="B98" s="179"/>
      <c r="C98" s="180"/>
      <c r="D98" s="145" t="s">
        <v>178</v>
      </c>
      <c r="E98" s="181"/>
      <c r="F98" s="181"/>
      <c r="G98" s="181"/>
      <c r="H98" s="181"/>
      <c r="I98" s="180"/>
      <c r="J98" s="180"/>
      <c r="K98" s="180"/>
      <c r="L98" s="180"/>
      <c r="M98" s="180"/>
      <c r="N98" s="140">
        <f>ROUND(N89*T98,2)</f>
        <v>0</v>
      </c>
      <c r="O98" s="182"/>
      <c r="P98" s="182"/>
      <c r="Q98" s="182"/>
      <c r="R98" s="183"/>
      <c r="S98" s="184"/>
      <c r="T98" s="185"/>
      <c r="U98" s="186" t="s">
        <v>43</v>
      </c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7" t="s">
        <v>179</v>
      </c>
      <c r="AZ98" s="184"/>
      <c r="BA98" s="184"/>
      <c r="BB98" s="184"/>
      <c r="BC98" s="184"/>
      <c r="BD98" s="184"/>
      <c r="BE98" s="188">
        <f>IF(U98="základná",N98,0)</f>
        <v>0</v>
      </c>
      <c r="BF98" s="188">
        <f>IF(U98="znížená",N98,0)</f>
        <v>0</v>
      </c>
      <c r="BG98" s="188">
        <f>IF(U98="zákl. prenesená",N98,0)</f>
        <v>0</v>
      </c>
      <c r="BH98" s="188">
        <f>IF(U98="zníž. prenesená",N98,0)</f>
        <v>0</v>
      </c>
      <c r="BI98" s="188">
        <f>IF(U98="nulová",N98,0)</f>
        <v>0</v>
      </c>
      <c r="BJ98" s="187" t="s">
        <v>88</v>
      </c>
      <c r="BK98" s="184"/>
      <c r="BL98" s="184"/>
      <c r="BM98" s="184"/>
    </row>
    <row r="99" spans="2:65" s="1" customFormat="1" ht="18" customHeight="1">
      <c r="B99" s="179"/>
      <c r="C99" s="180"/>
      <c r="D99" s="145" t="s">
        <v>180</v>
      </c>
      <c r="E99" s="181"/>
      <c r="F99" s="181"/>
      <c r="G99" s="181"/>
      <c r="H99" s="181"/>
      <c r="I99" s="180"/>
      <c r="J99" s="180"/>
      <c r="K99" s="180"/>
      <c r="L99" s="180"/>
      <c r="M99" s="180"/>
      <c r="N99" s="140">
        <f>ROUND(N89*T99,2)</f>
        <v>0</v>
      </c>
      <c r="O99" s="182"/>
      <c r="P99" s="182"/>
      <c r="Q99" s="182"/>
      <c r="R99" s="183"/>
      <c r="S99" s="184"/>
      <c r="T99" s="185"/>
      <c r="U99" s="186" t="s">
        <v>43</v>
      </c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7" t="s">
        <v>179</v>
      </c>
      <c r="AZ99" s="184"/>
      <c r="BA99" s="184"/>
      <c r="BB99" s="184"/>
      <c r="BC99" s="184"/>
      <c r="BD99" s="184"/>
      <c r="BE99" s="188">
        <f>IF(U99="základná",N99,0)</f>
        <v>0</v>
      </c>
      <c r="BF99" s="188">
        <f>IF(U99="znížená",N99,0)</f>
        <v>0</v>
      </c>
      <c r="BG99" s="188">
        <f>IF(U99="zákl. prenesená",N99,0)</f>
        <v>0</v>
      </c>
      <c r="BH99" s="188">
        <f>IF(U99="zníž. prenesená",N99,0)</f>
        <v>0</v>
      </c>
      <c r="BI99" s="188">
        <f>IF(U99="nulová",N99,0)</f>
        <v>0</v>
      </c>
      <c r="BJ99" s="187" t="s">
        <v>88</v>
      </c>
      <c r="BK99" s="184"/>
      <c r="BL99" s="184"/>
      <c r="BM99" s="184"/>
    </row>
    <row r="100" spans="2:65" s="1" customFormat="1" ht="18" customHeight="1">
      <c r="B100" s="179"/>
      <c r="C100" s="180"/>
      <c r="D100" s="145" t="s">
        <v>181</v>
      </c>
      <c r="E100" s="181"/>
      <c r="F100" s="181"/>
      <c r="G100" s="181"/>
      <c r="H100" s="181"/>
      <c r="I100" s="180"/>
      <c r="J100" s="180"/>
      <c r="K100" s="180"/>
      <c r="L100" s="180"/>
      <c r="M100" s="180"/>
      <c r="N100" s="140">
        <f>ROUND(N89*T100,2)</f>
        <v>0</v>
      </c>
      <c r="O100" s="182"/>
      <c r="P100" s="182"/>
      <c r="Q100" s="182"/>
      <c r="R100" s="183"/>
      <c r="S100" s="184"/>
      <c r="T100" s="185"/>
      <c r="U100" s="186" t="s">
        <v>43</v>
      </c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7" t="s">
        <v>179</v>
      </c>
      <c r="AZ100" s="184"/>
      <c r="BA100" s="184"/>
      <c r="BB100" s="184"/>
      <c r="BC100" s="184"/>
      <c r="BD100" s="184"/>
      <c r="BE100" s="188">
        <f>IF(U100="základná",N100,0)</f>
        <v>0</v>
      </c>
      <c r="BF100" s="188">
        <f>IF(U100="znížená",N100,0)</f>
        <v>0</v>
      </c>
      <c r="BG100" s="188">
        <f>IF(U100="zákl. prenesená",N100,0)</f>
        <v>0</v>
      </c>
      <c r="BH100" s="188">
        <f>IF(U100="zníž. prenesená",N100,0)</f>
        <v>0</v>
      </c>
      <c r="BI100" s="188">
        <f>IF(U100="nulová",N100,0)</f>
        <v>0</v>
      </c>
      <c r="BJ100" s="187" t="s">
        <v>88</v>
      </c>
      <c r="BK100" s="184"/>
      <c r="BL100" s="184"/>
      <c r="BM100" s="184"/>
    </row>
    <row r="101" spans="2:65" s="1" customFormat="1" ht="18" customHeight="1">
      <c r="B101" s="179"/>
      <c r="C101" s="180"/>
      <c r="D101" s="145" t="s">
        <v>182</v>
      </c>
      <c r="E101" s="181"/>
      <c r="F101" s="181"/>
      <c r="G101" s="181"/>
      <c r="H101" s="181"/>
      <c r="I101" s="180"/>
      <c r="J101" s="180"/>
      <c r="K101" s="180"/>
      <c r="L101" s="180"/>
      <c r="M101" s="180"/>
      <c r="N101" s="140">
        <f>ROUND(N89*T101,2)</f>
        <v>0</v>
      </c>
      <c r="O101" s="182"/>
      <c r="P101" s="182"/>
      <c r="Q101" s="182"/>
      <c r="R101" s="183"/>
      <c r="S101" s="184"/>
      <c r="T101" s="185"/>
      <c r="U101" s="186" t="s">
        <v>43</v>
      </c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7" t="s">
        <v>179</v>
      </c>
      <c r="AZ101" s="184"/>
      <c r="BA101" s="184"/>
      <c r="BB101" s="184"/>
      <c r="BC101" s="184"/>
      <c r="BD101" s="184"/>
      <c r="BE101" s="188">
        <f>IF(U101="základná",N101,0)</f>
        <v>0</v>
      </c>
      <c r="BF101" s="188">
        <f>IF(U101="znížená",N101,0)</f>
        <v>0</v>
      </c>
      <c r="BG101" s="188">
        <f>IF(U101="zákl. prenesená",N101,0)</f>
        <v>0</v>
      </c>
      <c r="BH101" s="188">
        <f>IF(U101="zníž. prenesená",N101,0)</f>
        <v>0</v>
      </c>
      <c r="BI101" s="188">
        <f>IF(U101="nulová",N101,0)</f>
        <v>0</v>
      </c>
      <c r="BJ101" s="187" t="s">
        <v>88</v>
      </c>
      <c r="BK101" s="184"/>
      <c r="BL101" s="184"/>
      <c r="BM101" s="184"/>
    </row>
    <row r="102" spans="2:65" s="1" customFormat="1" ht="18" customHeight="1">
      <c r="B102" s="179"/>
      <c r="C102" s="180"/>
      <c r="D102" s="145" t="s">
        <v>183</v>
      </c>
      <c r="E102" s="181"/>
      <c r="F102" s="181"/>
      <c r="G102" s="181"/>
      <c r="H102" s="181"/>
      <c r="I102" s="180"/>
      <c r="J102" s="180"/>
      <c r="K102" s="180"/>
      <c r="L102" s="180"/>
      <c r="M102" s="180"/>
      <c r="N102" s="140">
        <f>ROUND(N89*T102,2)</f>
        <v>0</v>
      </c>
      <c r="O102" s="182"/>
      <c r="P102" s="182"/>
      <c r="Q102" s="182"/>
      <c r="R102" s="183"/>
      <c r="S102" s="184"/>
      <c r="T102" s="185"/>
      <c r="U102" s="186" t="s">
        <v>43</v>
      </c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7" t="s">
        <v>179</v>
      </c>
      <c r="AZ102" s="184"/>
      <c r="BA102" s="184"/>
      <c r="BB102" s="184"/>
      <c r="BC102" s="184"/>
      <c r="BD102" s="184"/>
      <c r="BE102" s="188">
        <f>IF(U102="základná",N102,0)</f>
        <v>0</v>
      </c>
      <c r="BF102" s="188">
        <f>IF(U102="znížená",N102,0)</f>
        <v>0</v>
      </c>
      <c r="BG102" s="188">
        <f>IF(U102="zákl. prenesená",N102,0)</f>
        <v>0</v>
      </c>
      <c r="BH102" s="188">
        <f>IF(U102="zníž. prenesená",N102,0)</f>
        <v>0</v>
      </c>
      <c r="BI102" s="188">
        <f>IF(U102="nulová",N102,0)</f>
        <v>0</v>
      </c>
      <c r="BJ102" s="187" t="s">
        <v>88</v>
      </c>
      <c r="BK102" s="184"/>
      <c r="BL102" s="184"/>
      <c r="BM102" s="184"/>
    </row>
    <row r="103" spans="2:65" s="1" customFormat="1" ht="18" customHeight="1">
      <c r="B103" s="179"/>
      <c r="C103" s="180"/>
      <c r="D103" s="181" t="s">
        <v>184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140">
        <f>ROUND(N89*T103,2)</f>
        <v>0</v>
      </c>
      <c r="O103" s="182"/>
      <c r="P103" s="182"/>
      <c r="Q103" s="182"/>
      <c r="R103" s="183"/>
      <c r="S103" s="184"/>
      <c r="T103" s="189"/>
      <c r="U103" s="190" t="s">
        <v>43</v>
      </c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7" t="s">
        <v>185</v>
      </c>
      <c r="AZ103" s="184"/>
      <c r="BA103" s="184"/>
      <c r="BB103" s="184"/>
      <c r="BC103" s="184"/>
      <c r="BD103" s="184"/>
      <c r="BE103" s="188">
        <f>IF(U103="základná",N103,0)</f>
        <v>0</v>
      </c>
      <c r="BF103" s="188">
        <f>IF(U103="znížená",N103,0)</f>
        <v>0</v>
      </c>
      <c r="BG103" s="188">
        <f>IF(U103="zákl. prenesená",N103,0)</f>
        <v>0</v>
      </c>
      <c r="BH103" s="188">
        <f>IF(U103="zníž. prenesená",N103,0)</f>
        <v>0</v>
      </c>
      <c r="BI103" s="188">
        <f>IF(U103="nulová",N103,0)</f>
        <v>0</v>
      </c>
      <c r="BJ103" s="187" t="s">
        <v>88</v>
      </c>
      <c r="BK103" s="184"/>
      <c r="BL103" s="184"/>
      <c r="BM103" s="184"/>
    </row>
    <row r="104" spans="2:18" s="1" customFormat="1" ht="13.5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</row>
    <row r="105" spans="2:18" s="1" customFormat="1" ht="29.25" customHeight="1">
      <c r="B105" s="44"/>
      <c r="C105" s="150" t="s">
        <v>143</v>
      </c>
      <c r="D105" s="151"/>
      <c r="E105" s="151"/>
      <c r="F105" s="151"/>
      <c r="G105" s="151"/>
      <c r="H105" s="151"/>
      <c r="I105" s="151"/>
      <c r="J105" s="151"/>
      <c r="K105" s="151"/>
      <c r="L105" s="152">
        <f>ROUND(SUM(N89+N97),2)</f>
        <v>0</v>
      </c>
      <c r="M105" s="152"/>
      <c r="N105" s="152"/>
      <c r="O105" s="152"/>
      <c r="P105" s="152"/>
      <c r="Q105" s="152"/>
      <c r="R105" s="46"/>
    </row>
    <row r="106" spans="2:18" s="1" customFormat="1" ht="6.95" customHeight="1"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5"/>
    </row>
    <row r="110" spans="2:18" s="1" customFormat="1" ht="6.95" customHeight="1">
      <c r="B110" s="76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8"/>
    </row>
    <row r="111" spans="2:18" s="1" customFormat="1" ht="36.95" customHeight="1">
      <c r="B111" s="44"/>
      <c r="C111" s="25" t="s">
        <v>186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18" s="1" customFormat="1" ht="30" customHeight="1">
      <c r="B113" s="44"/>
      <c r="C113" s="36" t="s">
        <v>17</v>
      </c>
      <c r="D113" s="45"/>
      <c r="E113" s="45"/>
      <c r="F113" s="155" t="str">
        <f>F6</f>
        <v>Poľnohospodárska bioplynová stanica Dvor Mikuláš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45"/>
      <c r="R113" s="46"/>
    </row>
    <row r="114" spans="2:18" ht="30" customHeight="1">
      <c r="B114" s="24"/>
      <c r="C114" s="36" t="s">
        <v>150</v>
      </c>
      <c r="D114" s="29"/>
      <c r="E114" s="29"/>
      <c r="F114" s="155" t="s">
        <v>746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7"/>
    </row>
    <row r="115" spans="2:18" s="1" customFormat="1" ht="36.95" customHeight="1">
      <c r="B115" s="44"/>
      <c r="C115" s="83" t="s">
        <v>152</v>
      </c>
      <c r="D115" s="45"/>
      <c r="E115" s="45"/>
      <c r="F115" s="85" t="str">
        <f>F8</f>
        <v>02-03 - 03 - Dofermentor - 22/6</v>
      </c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6.9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18" customHeight="1">
      <c r="B117" s="44"/>
      <c r="C117" s="36" t="s">
        <v>21</v>
      </c>
      <c r="D117" s="45"/>
      <c r="E117" s="45"/>
      <c r="F117" s="31" t="str">
        <f>F10</f>
        <v>Dvor Mikuláš</v>
      </c>
      <c r="G117" s="45"/>
      <c r="H117" s="45"/>
      <c r="I117" s="45"/>
      <c r="J117" s="45"/>
      <c r="K117" s="36" t="s">
        <v>23</v>
      </c>
      <c r="L117" s="45"/>
      <c r="M117" s="88" t="str">
        <f>IF(O10="","",O10)</f>
        <v>7. 9. 2018</v>
      </c>
      <c r="N117" s="88"/>
      <c r="O117" s="88"/>
      <c r="P117" s="88"/>
      <c r="Q117" s="45"/>
      <c r="R117" s="46"/>
    </row>
    <row r="118" spans="2:18" s="1" customFormat="1" ht="6.95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pans="2:18" s="1" customFormat="1" ht="13.5">
      <c r="B119" s="44"/>
      <c r="C119" s="36" t="s">
        <v>25</v>
      </c>
      <c r="D119" s="45"/>
      <c r="E119" s="45"/>
      <c r="F119" s="31" t="str">
        <f>E13</f>
        <v>AGROCONTRACT Mikuláš a.s.,94655 Dubník</v>
      </c>
      <c r="G119" s="45"/>
      <c r="H119" s="45"/>
      <c r="I119" s="45"/>
      <c r="J119" s="45"/>
      <c r="K119" s="36" t="s">
        <v>31</v>
      </c>
      <c r="L119" s="45"/>
      <c r="M119" s="31" t="str">
        <f>E19</f>
        <v xml:space="preserve"> </v>
      </c>
      <c r="N119" s="31"/>
      <c r="O119" s="31"/>
      <c r="P119" s="31"/>
      <c r="Q119" s="31"/>
      <c r="R119" s="46"/>
    </row>
    <row r="120" spans="2:18" s="1" customFormat="1" ht="14.4" customHeight="1">
      <c r="B120" s="44"/>
      <c r="C120" s="36" t="s">
        <v>29</v>
      </c>
      <c r="D120" s="45"/>
      <c r="E120" s="45"/>
      <c r="F120" s="31" t="str">
        <f>IF(E16="","",E16)</f>
        <v>Rozpočet, výkaz výmer</v>
      </c>
      <c r="G120" s="45"/>
      <c r="H120" s="45"/>
      <c r="I120" s="45"/>
      <c r="J120" s="45"/>
      <c r="K120" s="36" t="s">
        <v>34</v>
      </c>
      <c r="L120" s="45"/>
      <c r="M120" s="31" t="str">
        <f>E22</f>
        <v>Szegheőová</v>
      </c>
      <c r="N120" s="31"/>
      <c r="O120" s="31"/>
      <c r="P120" s="31"/>
      <c r="Q120" s="31"/>
      <c r="R120" s="46"/>
    </row>
    <row r="121" spans="2:18" s="1" customFormat="1" ht="10.3" customHeight="1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6"/>
    </row>
    <row r="122" spans="2:27" s="8" customFormat="1" ht="29.25" customHeight="1">
      <c r="B122" s="191"/>
      <c r="C122" s="192" t="s">
        <v>187</v>
      </c>
      <c r="D122" s="193" t="s">
        <v>188</v>
      </c>
      <c r="E122" s="193" t="s">
        <v>58</v>
      </c>
      <c r="F122" s="193" t="s">
        <v>189</v>
      </c>
      <c r="G122" s="193"/>
      <c r="H122" s="193"/>
      <c r="I122" s="193"/>
      <c r="J122" s="193" t="s">
        <v>190</v>
      </c>
      <c r="K122" s="193" t="s">
        <v>191</v>
      </c>
      <c r="L122" s="193" t="s">
        <v>192</v>
      </c>
      <c r="M122" s="193"/>
      <c r="N122" s="193" t="s">
        <v>158</v>
      </c>
      <c r="O122" s="193"/>
      <c r="P122" s="193"/>
      <c r="Q122" s="194"/>
      <c r="R122" s="195"/>
      <c r="T122" s="98" t="s">
        <v>193</v>
      </c>
      <c r="U122" s="99" t="s">
        <v>40</v>
      </c>
      <c r="V122" s="99" t="s">
        <v>194</v>
      </c>
      <c r="W122" s="99" t="s">
        <v>195</v>
      </c>
      <c r="X122" s="99" t="s">
        <v>196</v>
      </c>
      <c r="Y122" s="99" t="s">
        <v>197</v>
      </c>
      <c r="Z122" s="99" t="s">
        <v>198</v>
      </c>
      <c r="AA122" s="100" t="s">
        <v>199</v>
      </c>
    </row>
    <row r="123" spans="2:63" s="1" customFormat="1" ht="29.25" customHeight="1">
      <c r="B123" s="44"/>
      <c r="C123" s="102" t="s">
        <v>155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196">
        <f>BK123</f>
        <v>0</v>
      </c>
      <c r="O123" s="197"/>
      <c r="P123" s="197"/>
      <c r="Q123" s="197"/>
      <c r="R123" s="46"/>
      <c r="T123" s="101"/>
      <c r="U123" s="65"/>
      <c r="V123" s="65"/>
      <c r="W123" s="198">
        <f>W124+W129+W132+W136+W139+W142+W147</f>
        <v>0</v>
      </c>
      <c r="X123" s="65"/>
      <c r="Y123" s="198">
        <f>Y124+Y129+Y132+Y136+Y139+Y142+Y147</f>
        <v>0</v>
      </c>
      <c r="Z123" s="65"/>
      <c r="AA123" s="199">
        <f>AA124+AA129+AA132+AA136+AA139+AA142+AA147</f>
        <v>0</v>
      </c>
      <c r="AT123" s="20" t="s">
        <v>75</v>
      </c>
      <c r="AU123" s="20" t="s">
        <v>160</v>
      </c>
      <c r="BK123" s="200">
        <f>BK124+BK129+BK132+BK136+BK139+BK142+BK147</f>
        <v>0</v>
      </c>
    </row>
    <row r="124" spans="2:63" s="9" customFormat="1" ht="37.4" customHeight="1">
      <c r="B124" s="201"/>
      <c r="C124" s="202"/>
      <c r="D124" s="203" t="s">
        <v>748</v>
      </c>
      <c r="E124" s="203"/>
      <c r="F124" s="203"/>
      <c r="G124" s="203"/>
      <c r="H124" s="203"/>
      <c r="I124" s="203"/>
      <c r="J124" s="203"/>
      <c r="K124" s="203"/>
      <c r="L124" s="203"/>
      <c r="M124" s="203"/>
      <c r="N124" s="204">
        <f>BK124</f>
        <v>0</v>
      </c>
      <c r="O124" s="205"/>
      <c r="P124" s="205"/>
      <c r="Q124" s="205"/>
      <c r="R124" s="206"/>
      <c r="T124" s="207"/>
      <c r="U124" s="202"/>
      <c r="V124" s="202"/>
      <c r="W124" s="208">
        <f>SUM(W125:W128)</f>
        <v>0</v>
      </c>
      <c r="X124" s="202"/>
      <c r="Y124" s="208">
        <f>SUM(Y125:Y128)</f>
        <v>0</v>
      </c>
      <c r="Z124" s="202"/>
      <c r="AA124" s="209">
        <f>SUM(AA125:AA128)</f>
        <v>0</v>
      </c>
      <c r="AR124" s="210" t="s">
        <v>83</v>
      </c>
      <c r="AT124" s="211" t="s">
        <v>75</v>
      </c>
      <c r="AU124" s="211" t="s">
        <v>76</v>
      </c>
      <c r="AY124" s="210" t="s">
        <v>200</v>
      </c>
      <c r="BK124" s="212">
        <f>SUM(BK125:BK128)</f>
        <v>0</v>
      </c>
    </row>
    <row r="125" spans="2:65" s="1" customFormat="1" ht="16.5" customHeight="1">
      <c r="B125" s="179"/>
      <c r="C125" s="213" t="s">
        <v>83</v>
      </c>
      <c r="D125" s="213" t="s">
        <v>201</v>
      </c>
      <c r="E125" s="214" t="s">
        <v>751</v>
      </c>
      <c r="F125" s="215" t="s">
        <v>822</v>
      </c>
      <c r="G125" s="215"/>
      <c r="H125" s="215"/>
      <c r="I125" s="215"/>
      <c r="J125" s="216" t="s">
        <v>234</v>
      </c>
      <c r="K125" s="217">
        <v>1</v>
      </c>
      <c r="L125" s="218">
        <v>0</v>
      </c>
      <c r="M125" s="218"/>
      <c r="N125" s="217">
        <f>ROUND(L125*K125,2)</f>
        <v>0</v>
      </c>
      <c r="O125" s="217"/>
      <c r="P125" s="217"/>
      <c r="Q125" s="217"/>
      <c r="R125" s="183"/>
      <c r="T125" s="219" t="s">
        <v>5</v>
      </c>
      <c r="U125" s="54" t="s">
        <v>43</v>
      </c>
      <c r="V125" s="45"/>
      <c r="W125" s="220">
        <f>V125*K125</f>
        <v>0</v>
      </c>
      <c r="X125" s="220">
        <v>0</v>
      </c>
      <c r="Y125" s="220">
        <f>X125*K125</f>
        <v>0</v>
      </c>
      <c r="Z125" s="220">
        <v>0</v>
      </c>
      <c r="AA125" s="221">
        <f>Z125*K125</f>
        <v>0</v>
      </c>
      <c r="AR125" s="20" t="s">
        <v>205</v>
      </c>
      <c r="AT125" s="20" t="s">
        <v>201</v>
      </c>
      <c r="AU125" s="20" t="s">
        <v>83</v>
      </c>
      <c r="AY125" s="20" t="s">
        <v>200</v>
      </c>
      <c r="BE125" s="144">
        <f>IF(U125="základná",N125,0)</f>
        <v>0</v>
      </c>
      <c r="BF125" s="144">
        <f>IF(U125="znížená",N125,0)</f>
        <v>0</v>
      </c>
      <c r="BG125" s="144">
        <f>IF(U125="zákl. prenesená",N125,0)</f>
        <v>0</v>
      </c>
      <c r="BH125" s="144">
        <f>IF(U125="zníž. prenesená",N125,0)</f>
        <v>0</v>
      </c>
      <c r="BI125" s="144">
        <f>IF(U125="nulová",N125,0)</f>
        <v>0</v>
      </c>
      <c r="BJ125" s="20" t="s">
        <v>88</v>
      </c>
      <c r="BK125" s="144">
        <f>ROUND(L125*K125,2)</f>
        <v>0</v>
      </c>
      <c r="BL125" s="20" t="s">
        <v>205</v>
      </c>
      <c r="BM125" s="20" t="s">
        <v>88</v>
      </c>
    </row>
    <row r="126" spans="2:65" s="1" customFormat="1" ht="16.5" customHeight="1">
      <c r="B126" s="179"/>
      <c r="C126" s="213" t="s">
        <v>88</v>
      </c>
      <c r="D126" s="213" t="s">
        <v>201</v>
      </c>
      <c r="E126" s="214" t="s">
        <v>779</v>
      </c>
      <c r="F126" s="215" t="s">
        <v>823</v>
      </c>
      <c r="G126" s="215"/>
      <c r="H126" s="215"/>
      <c r="I126" s="215"/>
      <c r="J126" s="216" t="s">
        <v>234</v>
      </c>
      <c r="K126" s="217">
        <v>1</v>
      </c>
      <c r="L126" s="218">
        <v>0</v>
      </c>
      <c r="M126" s="218"/>
      <c r="N126" s="217">
        <f>ROUND(L126*K126,2)</f>
        <v>0</v>
      </c>
      <c r="O126" s="217"/>
      <c r="P126" s="217"/>
      <c r="Q126" s="217"/>
      <c r="R126" s="183"/>
      <c r="T126" s="219" t="s">
        <v>5</v>
      </c>
      <c r="U126" s="54" t="s">
        <v>43</v>
      </c>
      <c r="V126" s="45"/>
      <c r="W126" s="220">
        <f>V126*K126</f>
        <v>0</v>
      </c>
      <c r="X126" s="220">
        <v>0</v>
      </c>
      <c r="Y126" s="220">
        <f>X126*K126</f>
        <v>0</v>
      </c>
      <c r="Z126" s="220">
        <v>0</v>
      </c>
      <c r="AA126" s="221">
        <f>Z126*K126</f>
        <v>0</v>
      </c>
      <c r="AR126" s="20" t="s">
        <v>205</v>
      </c>
      <c r="AT126" s="20" t="s">
        <v>201</v>
      </c>
      <c r="AU126" s="20" t="s">
        <v>83</v>
      </c>
      <c r="AY126" s="20" t="s">
        <v>200</v>
      </c>
      <c r="BE126" s="144">
        <f>IF(U126="základná",N126,0)</f>
        <v>0</v>
      </c>
      <c r="BF126" s="144">
        <f>IF(U126="znížená",N126,0)</f>
        <v>0</v>
      </c>
      <c r="BG126" s="144">
        <f>IF(U126="zákl. prenesená",N126,0)</f>
        <v>0</v>
      </c>
      <c r="BH126" s="144">
        <f>IF(U126="zníž. prenesená",N126,0)</f>
        <v>0</v>
      </c>
      <c r="BI126" s="144">
        <f>IF(U126="nulová",N126,0)</f>
        <v>0</v>
      </c>
      <c r="BJ126" s="20" t="s">
        <v>88</v>
      </c>
      <c r="BK126" s="144">
        <f>ROUND(L126*K126,2)</f>
        <v>0</v>
      </c>
      <c r="BL126" s="20" t="s">
        <v>205</v>
      </c>
      <c r="BM126" s="20" t="s">
        <v>205</v>
      </c>
    </row>
    <row r="127" spans="2:65" s="1" customFormat="1" ht="25.5" customHeight="1">
      <c r="B127" s="179"/>
      <c r="C127" s="213" t="s">
        <v>209</v>
      </c>
      <c r="D127" s="213" t="s">
        <v>201</v>
      </c>
      <c r="E127" s="214" t="s">
        <v>781</v>
      </c>
      <c r="F127" s="215" t="s">
        <v>824</v>
      </c>
      <c r="G127" s="215"/>
      <c r="H127" s="215"/>
      <c r="I127" s="215"/>
      <c r="J127" s="216" t="s">
        <v>234</v>
      </c>
      <c r="K127" s="217">
        <v>2</v>
      </c>
      <c r="L127" s="218">
        <v>0</v>
      </c>
      <c r="M127" s="218"/>
      <c r="N127" s="217">
        <f>ROUND(L127*K127,2)</f>
        <v>0</v>
      </c>
      <c r="O127" s="217"/>
      <c r="P127" s="217"/>
      <c r="Q127" s="217"/>
      <c r="R127" s="183"/>
      <c r="T127" s="219" t="s">
        <v>5</v>
      </c>
      <c r="U127" s="54" t="s">
        <v>43</v>
      </c>
      <c r="V127" s="45"/>
      <c r="W127" s="220">
        <f>V127*K127</f>
        <v>0</v>
      </c>
      <c r="X127" s="220">
        <v>0</v>
      </c>
      <c r="Y127" s="220">
        <f>X127*K127</f>
        <v>0</v>
      </c>
      <c r="Z127" s="220">
        <v>0</v>
      </c>
      <c r="AA127" s="221">
        <f>Z127*K127</f>
        <v>0</v>
      </c>
      <c r="AR127" s="20" t="s">
        <v>205</v>
      </c>
      <c r="AT127" s="20" t="s">
        <v>201</v>
      </c>
      <c r="AU127" s="20" t="s">
        <v>83</v>
      </c>
      <c r="AY127" s="20" t="s">
        <v>200</v>
      </c>
      <c r="BE127" s="144">
        <f>IF(U127="základná",N127,0)</f>
        <v>0</v>
      </c>
      <c r="BF127" s="144">
        <f>IF(U127="znížená",N127,0)</f>
        <v>0</v>
      </c>
      <c r="BG127" s="144">
        <f>IF(U127="zákl. prenesená",N127,0)</f>
        <v>0</v>
      </c>
      <c r="BH127" s="144">
        <f>IF(U127="zníž. prenesená",N127,0)</f>
        <v>0</v>
      </c>
      <c r="BI127" s="144">
        <f>IF(U127="nulová",N127,0)</f>
        <v>0</v>
      </c>
      <c r="BJ127" s="20" t="s">
        <v>88</v>
      </c>
      <c r="BK127" s="144">
        <f>ROUND(L127*K127,2)</f>
        <v>0</v>
      </c>
      <c r="BL127" s="20" t="s">
        <v>205</v>
      </c>
      <c r="BM127" s="20" t="s">
        <v>212</v>
      </c>
    </row>
    <row r="128" spans="2:65" s="1" customFormat="1" ht="25.5" customHeight="1">
      <c r="B128" s="179"/>
      <c r="C128" s="213" t="s">
        <v>205</v>
      </c>
      <c r="D128" s="213" t="s">
        <v>201</v>
      </c>
      <c r="E128" s="214" t="s">
        <v>783</v>
      </c>
      <c r="F128" s="215" t="s">
        <v>825</v>
      </c>
      <c r="G128" s="215"/>
      <c r="H128" s="215"/>
      <c r="I128" s="215"/>
      <c r="J128" s="216" t="s">
        <v>234</v>
      </c>
      <c r="K128" s="217">
        <v>1</v>
      </c>
      <c r="L128" s="218">
        <v>0</v>
      </c>
      <c r="M128" s="218"/>
      <c r="N128" s="217">
        <f>ROUND(L128*K128,2)</f>
        <v>0</v>
      </c>
      <c r="O128" s="217"/>
      <c r="P128" s="217"/>
      <c r="Q128" s="217"/>
      <c r="R128" s="183"/>
      <c r="T128" s="219" t="s">
        <v>5</v>
      </c>
      <c r="U128" s="54" t="s">
        <v>43</v>
      </c>
      <c r="V128" s="45"/>
      <c r="W128" s="220">
        <f>V128*K128</f>
        <v>0</v>
      </c>
      <c r="X128" s="220">
        <v>0</v>
      </c>
      <c r="Y128" s="220">
        <f>X128*K128</f>
        <v>0</v>
      </c>
      <c r="Z128" s="220">
        <v>0</v>
      </c>
      <c r="AA128" s="221">
        <f>Z128*K128</f>
        <v>0</v>
      </c>
      <c r="AR128" s="20" t="s">
        <v>205</v>
      </c>
      <c r="AT128" s="20" t="s">
        <v>201</v>
      </c>
      <c r="AU128" s="20" t="s">
        <v>83</v>
      </c>
      <c r="AY128" s="20" t="s">
        <v>200</v>
      </c>
      <c r="BE128" s="144">
        <f>IF(U128="základná",N128,0)</f>
        <v>0</v>
      </c>
      <c r="BF128" s="144">
        <f>IF(U128="znížená",N128,0)</f>
        <v>0</v>
      </c>
      <c r="BG128" s="144">
        <f>IF(U128="zákl. prenesená",N128,0)</f>
        <v>0</v>
      </c>
      <c r="BH128" s="144">
        <f>IF(U128="zníž. prenesená",N128,0)</f>
        <v>0</v>
      </c>
      <c r="BI128" s="144">
        <f>IF(U128="nulová",N128,0)</f>
        <v>0</v>
      </c>
      <c r="BJ128" s="20" t="s">
        <v>88</v>
      </c>
      <c r="BK128" s="144">
        <f>ROUND(L128*K128,2)</f>
        <v>0</v>
      </c>
      <c r="BL128" s="20" t="s">
        <v>205</v>
      </c>
      <c r="BM128" s="20" t="s">
        <v>216</v>
      </c>
    </row>
    <row r="129" spans="2:63" s="9" customFormat="1" ht="37.4" customHeight="1">
      <c r="B129" s="201"/>
      <c r="C129" s="202"/>
      <c r="D129" s="203" t="s">
        <v>821</v>
      </c>
      <c r="E129" s="203"/>
      <c r="F129" s="203"/>
      <c r="G129" s="203"/>
      <c r="H129" s="203"/>
      <c r="I129" s="203"/>
      <c r="J129" s="203"/>
      <c r="K129" s="203"/>
      <c r="L129" s="203"/>
      <c r="M129" s="203"/>
      <c r="N129" s="222">
        <f>BK129</f>
        <v>0</v>
      </c>
      <c r="O129" s="223"/>
      <c r="P129" s="223"/>
      <c r="Q129" s="223"/>
      <c r="R129" s="206"/>
      <c r="T129" s="207"/>
      <c r="U129" s="202"/>
      <c r="V129" s="202"/>
      <c r="W129" s="208">
        <f>SUM(W130:W131)</f>
        <v>0</v>
      </c>
      <c r="X129" s="202"/>
      <c r="Y129" s="208">
        <f>SUM(Y130:Y131)</f>
        <v>0</v>
      </c>
      <c r="Z129" s="202"/>
      <c r="AA129" s="209">
        <f>SUM(AA130:AA131)</f>
        <v>0</v>
      </c>
      <c r="AR129" s="210" t="s">
        <v>83</v>
      </c>
      <c r="AT129" s="211" t="s">
        <v>75</v>
      </c>
      <c r="AU129" s="211" t="s">
        <v>76</v>
      </c>
      <c r="AY129" s="210" t="s">
        <v>200</v>
      </c>
      <c r="BK129" s="212">
        <f>SUM(BK130:BK131)</f>
        <v>0</v>
      </c>
    </row>
    <row r="130" spans="2:65" s="1" customFormat="1" ht="25.5" customHeight="1">
      <c r="B130" s="179"/>
      <c r="C130" s="213" t="s">
        <v>217</v>
      </c>
      <c r="D130" s="213" t="s">
        <v>201</v>
      </c>
      <c r="E130" s="214" t="s">
        <v>789</v>
      </c>
      <c r="F130" s="215" t="s">
        <v>826</v>
      </c>
      <c r="G130" s="215"/>
      <c r="H130" s="215"/>
      <c r="I130" s="215"/>
      <c r="J130" s="216" t="s">
        <v>234</v>
      </c>
      <c r="K130" s="217">
        <v>3</v>
      </c>
      <c r="L130" s="218">
        <v>0</v>
      </c>
      <c r="M130" s="218"/>
      <c r="N130" s="217">
        <f>ROUND(L130*K130,2)</f>
        <v>0</v>
      </c>
      <c r="O130" s="217"/>
      <c r="P130" s="217"/>
      <c r="Q130" s="217"/>
      <c r="R130" s="183"/>
      <c r="T130" s="219" t="s">
        <v>5</v>
      </c>
      <c r="U130" s="54" t="s">
        <v>43</v>
      </c>
      <c r="V130" s="45"/>
      <c r="W130" s="220">
        <f>V130*K130</f>
        <v>0</v>
      </c>
      <c r="X130" s="220">
        <v>0</v>
      </c>
      <c r="Y130" s="220">
        <f>X130*K130</f>
        <v>0</v>
      </c>
      <c r="Z130" s="220">
        <v>0</v>
      </c>
      <c r="AA130" s="221">
        <f>Z130*K130</f>
        <v>0</v>
      </c>
      <c r="AR130" s="20" t="s">
        <v>205</v>
      </c>
      <c r="AT130" s="20" t="s">
        <v>201</v>
      </c>
      <c r="AU130" s="20" t="s">
        <v>83</v>
      </c>
      <c r="AY130" s="20" t="s">
        <v>200</v>
      </c>
      <c r="BE130" s="144">
        <f>IF(U130="základná",N130,0)</f>
        <v>0</v>
      </c>
      <c r="BF130" s="144">
        <f>IF(U130="znížená",N130,0)</f>
        <v>0</v>
      </c>
      <c r="BG130" s="144">
        <f>IF(U130="zákl. prenesená",N130,0)</f>
        <v>0</v>
      </c>
      <c r="BH130" s="144">
        <f>IF(U130="zníž. prenesená",N130,0)</f>
        <v>0</v>
      </c>
      <c r="BI130" s="144">
        <f>IF(U130="nulová",N130,0)</f>
        <v>0</v>
      </c>
      <c r="BJ130" s="20" t="s">
        <v>88</v>
      </c>
      <c r="BK130" s="144">
        <f>ROUND(L130*K130,2)</f>
        <v>0</v>
      </c>
      <c r="BL130" s="20" t="s">
        <v>205</v>
      </c>
      <c r="BM130" s="20" t="s">
        <v>220</v>
      </c>
    </row>
    <row r="131" spans="2:65" s="1" customFormat="1" ht="25.5" customHeight="1">
      <c r="B131" s="179"/>
      <c r="C131" s="213" t="s">
        <v>212</v>
      </c>
      <c r="D131" s="213" t="s">
        <v>201</v>
      </c>
      <c r="E131" s="214" t="s">
        <v>791</v>
      </c>
      <c r="F131" s="215" t="s">
        <v>827</v>
      </c>
      <c r="G131" s="215"/>
      <c r="H131" s="215"/>
      <c r="I131" s="215"/>
      <c r="J131" s="216" t="s">
        <v>234</v>
      </c>
      <c r="K131" s="217">
        <v>1</v>
      </c>
      <c r="L131" s="218">
        <v>0</v>
      </c>
      <c r="M131" s="218"/>
      <c r="N131" s="217">
        <f>ROUND(L131*K131,2)</f>
        <v>0</v>
      </c>
      <c r="O131" s="217"/>
      <c r="P131" s="217"/>
      <c r="Q131" s="217"/>
      <c r="R131" s="183"/>
      <c r="T131" s="219" t="s">
        <v>5</v>
      </c>
      <c r="U131" s="54" t="s">
        <v>43</v>
      </c>
      <c r="V131" s="45"/>
      <c r="W131" s="220">
        <f>V131*K131</f>
        <v>0</v>
      </c>
      <c r="X131" s="220">
        <v>0</v>
      </c>
      <c r="Y131" s="220">
        <f>X131*K131</f>
        <v>0</v>
      </c>
      <c r="Z131" s="220">
        <v>0</v>
      </c>
      <c r="AA131" s="221">
        <f>Z131*K131</f>
        <v>0</v>
      </c>
      <c r="AR131" s="20" t="s">
        <v>205</v>
      </c>
      <c r="AT131" s="20" t="s">
        <v>201</v>
      </c>
      <c r="AU131" s="20" t="s">
        <v>83</v>
      </c>
      <c r="AY131" s="20" t="s">
        <v>200</v>
      </c>
      <c r="BE131" s="144">
        <f>IF(U131="základná",N131,0)</f>
        <v>0</v>
      </c>
      <c r="BF131" s="144">
        <f>IF(U131="znížená",N131,0)</f>
        <v>0</v>
      </c>
      <c r="BG131" s="144">
        <f>IF(U131="zákl. prenesená",N131,0)</f>
        <v>0</v>
      </c>
      <c r="BH131" s="144">
        <f>IF(U131="zníž. prenesená",N131,0)</f>
        <v>0</v>
      </c>
      <c r="BI131" s="144">
        <f>IF(U131="nulová",N131,0)</f>
        <v>0</v>
      </c>
      <c r="BJ131" s="20" t="s">
        <v>88</v>
      </c>
      <c r="BK131" s="144">
        <f>ROUND(L131*K131,2)</f>
        <v>0</v>
      </c>
      <c r="BL131" s="20" t="s">
        <v>205</v>
      </c>
      <c r="BM131" s="20" t="s">
        <v>223</v>
      </c>
    </row>
    <row r="132" spans="2:63" s="9" customFormat="1" ht="37.4" customHeight="1">
      <c r="B132" s="201"/>
      <c r="C132" s="202"/>
      <c r="D132" s="203" t="s">
        <v>760</v>
      </c>
      <c r="E132" s="203"/>
      <c r="F132" s="203"/>
      <c r="G132" s="203"/>
      <c r="H132" s="203"/>
      <c r="I132" s="203"/>
      <c r="J132" s="203"/>
      <c r="K132" s="203"/>
      <c r="L132" s="203"/>
      <c r="M132" s="203"/>
      <c r="N132" s="222">
        <f>BK132</f>
        <v>0</v>
      </c>
      <c r="O132" s="223"/>
      <c r="P132" s="223"/>
      <c r="Q132" s="223"/>
      <c r="R132" s="206"/>
      <c r="T132" s="207"/>
      <c r="U132" s="202"/>
      <c r="V132" s="202"/>
      <c r="W132" s="208">
        <f>SUM(W133:W135)</f>
        <v>0</v>
      </c>
      <c r="X132" s="202"/>
      <c r="Y132" s="208">
        <f>SUM(Y133:Y135)</f>
        <v>0</v>
      </c>
      <c r="Z132" s="202"/>
      <c r="AA132" s="209">
        <f>SUM(AA133:AA135)</f>
        <v>0</v>
      </c>
      <c r="AR132" s="210" t="s">
        <v>83</v>
      </c>
      <c r="AT132" s="211" t="s">
        <v>75</v>
      </c>
      <c r="AU132" s="211" t="s">
        <v>76</v>
      </c>
      <c r="AY132" s="210" t="s">
        <v>200</v>
      </c>
      <c r="BK132" s="212">
        <f>SUM(BK133:BK135)</f>
        <v>0</v>
      </c>
    </row>
    <row r="133" spans="2:65" s="1" customFormat="1" ht="25.5" customHeight="1">
      <c r="B133" s="179"/>
      <c r="C133" s="213" t="s">
        <v>224</v>
      </c>
      <c r="D133" s="213" t="s">
        <v>201</v>
      </c>
      <c r="E133" s="214" t="s">
        <v>793</v>
      </c>
      <c r="F133" s="215" t="s">
        <v>794</v>
      </c>
      <c r="G133" s="215"/>
      <c r="H133" s="215"/>
      <c r="I133" s="215"/>
      <c r="J133" s="216" t="s">
        <v>234</v>
      </c>
      <c r="K133" s="217">
        <v>1</v>
      </c>
      <c r="L133" s="218">
        <v>0</v>
      </c>
      <c r="M133" s="218"/>
      <c r="N133" s="217">
        <f>ROUND(L133*K133,2)</f>
        <v>0</v>
      </c>
      <c r="O133" s="217"/>
      <c r="P133" s="217"/>
      <c r="Q133" s="217"/>
      <c r="R133" s="183"/>
      <c r="T133" s="219" t="s">
        <v>5</v>
      </c>
      <c r="U133" s="54" t="s">
        <v>43</v>
      </c>
      <c r="V133" s="45"/>
      <c r="W133" s="220">
        <f>V133*K133</f>
        <v>0</v>
      </c>
      <c r="X133" s="220">
        <v>0</v>
      </c>
      <c r="Y133" s="220">
        <f>X133*K133</f>
        <v>0</v>
      </c>
      <c r="Z133" s="220">
        <v>0</v>
      </c>
      <c r="AA133" s="221">
        <f>Z133*K133</f>
        <v>0</v>
      </c>
      <c r="AR133" s="20" t="s">
        <v>205</v>
      </c>
      <c r="AT133" s="20" t="s">
        <v>201</v>
      </c>
      <c r="AU133" s="20" t="s">
        <v>83</v>
      </c>
      <c r="AY133" s="20" t="s">
        <v>200</v>
      </c>
      <c r="BE133" s="144">
        <f>IF(U133="základná",N133,0)</f>
        <v>0</v>
      </c>
      <c r="BF133" s="144">
        <f>IF(U133="znížená",N133,0)</f>
        <v>0</v>
      </c>
      <c r="BG133" s="144">
        <f>IF(U133="zákl. prenesená",N133,0)</f>
        <v>0</v>
      </c>
      <c r="BH133" s="144">
        <f>IF(U133="zníž. prenesená",N133,0)</f>
        <v>0</v>
      </c>
      <c r="BI133" s="144">
        <f>IF(U133="nulová",N133,0)</f>
        <v>0</v>
      </c>
      <c r="BJ133" s="20" t="s">
        <v>88</v>
      </c>
      <c r="BK133" s="144">
        <f>ROUND(L133*K133,2)</f>
        <v>0</v>
      </c>
      <c r="BL133" s="20" t="s">
        <v>205</v>
      </c>
      <c r="BM133" s="20" t="s">
        <v>227</v>
      </c>
    </row>
    <row r="134" spans="2:65" s="1" customFormat="1" ht="25.5" customHeight="1">
      <c r="B134" s="179"/>
      <c r="C134" s="213" t="s">
        <v>216</v>
      </c>
      <c r="D134" s="213" t="s">
        <v>201</v>
      </c>
      <c r="E134" s="214" t="s">
        <v>795</v>
      </c>
      <c r="F134" s="215" t="s">
        <v>796</v>
      </c>
      <c r="G134" s="215"/>
      <c r="H134" s="215"/>
      <c r="I134" s="215"/>
      <c r="J134" s="216" t="s">
        <v>234</v>
      </c>
      <c r="K134" s="217">
        <v>1</v>
      </c>
      <c r="L134" s="218">
        <v>0</v>
      </c>
      <c r="M134" s="218"/>
      <c r="N134" s="217">
        <f>ROUND(L134*K134,2)</f>
        <v>0</v>
      </c>
      <c r="O134" s="217"/>
      <c r="P134" s="217"/>
      <c r="Q134" s="217"/>
      <c r="R134" s="183"/>
      <c r="T134" s="219" t="s">
        <v>5</v>
      </c>
      <c r="U134" s="54" t="s">
        <v>43</v>
      </c>
      <c r="V134" s="45"/>
      <c r="W134" s="220">
        <f>V134*K134</f>
        <v>0</v>
      </c>
      <c r="X134" s="220">
        <v>0</v>
      </c>
      <c r="Y134" s="220">
        <f>X134*K134</f>
        <v>0</v>
      </c>
      <c r="Z134" s="220">
        <v>0</v>
      </c>
      <c r="AA134" s="221">
        <f>Z134*K134</f>
        <v>0</v>
      </c>
      <c r="AR134" s="20" t="s">
        <v>205</v>
      </c>
      <c r="AT134" s="20" t="s">
        <v>201</v>
      </c>
      <c r="AU134" s="20" t="s">
        <v>83</v>
      </c>
      <c r="AY134" s="20" t="s">
        <v>200</v>
      </c>
      <c r="BE134" s="144">
        <f>IF(U134="základná",N134,0)</f>
        <v>0</v>
      </c>
      <c r="BF134" s="144">
        <f>IF(U134="znížená",N134,0)</f>
        <v>0</v>
      </c>
      <c r="BG134" s="144">
        <f>IF(U134="zákl. prenesená",N134,0)</f>
        <v>0</v>
      </c>
      <c r="BH134" s="144">
        <f>IF(U134="zníž. prenesená",N134,0)</f>
        <v>0</v>
      </c>
      <c r="BI134" s="144">
        <f>IF(U134="nulová",N134,0)</f>
        <v>0</v>
      </c>
      <c r="BJ134" s="20" t="s">
        <v>88</v>
      </c>
      <c r="BK134" s="144">
        <f>ROUND(L134*K134,2)</f>
        <v>0</v>
      </c>
      <c r="BL134" s="20" t="s">
        <v>205</v>
      </c>
      <c r="BM134" s="20" t="s">
        <v>230</v>
      </c>
    </row>
    <row r="135" spans="2:65" s="1" customFormat="1" ht="16.5" customHeight="1">
      <c r="B135" s="179"/>
      <c r="C135" s="213" t="s">
        <v>231</v>
      </c>
      <c r="D135" s="213" t="s">
        <v>201</v>
      </c>
      <c r="E135" s="214" t="s">
        <v>797</v>
      </c>
      <c r="F135" s="215" t="s">
        <v>828</v>
      </c>
      <c r="G135" s="215"/>
      <c r="H135" s="215"/>
      <c r="I135" s="215"/>
      <c r="J135" s="216" t="s">
        <v>234</v>
      </c>
      <c r="K135" s="217">
        <v>1</v>
      </c>
      <c r="L135" s="218">
        <v>0</v>
      </c>
      <c r="M135" s="218"/>
      <c r="N135" s="217">
        <f>ROUND(L135*K135,2)</f>
        <v>0</v>
      </c>
      <c r="O135" s="217"/>
      <c r="P135" s="217"/>
      <c r="Q135" s="217"/>
      <c r="R135" s="183"/>
      <c r="T135" s="219" t="s">
        <v>5</v>
      </c>
      <c r="U135" s="54" t="s">
        <v>43</v>
      </c>
      <c r="V135" s="45"/>
      <c r="W135" s="220">
        <f>V135*K135</f>
        <v>0</v>
      </c>
      <c r="X135" s="220">
        <v>0</v>
      </c>
      <c r="Y135" s="220">
        <f>X135*K135</f>
        <v>0</v>
      </c>
      <c r="Z135" s="220">
        <v>0</v>
      </c>
      <c r="AA135" s="221">
        <f>Z135*K135</f>
        <v>0</v>
      </c>
      <c r="AR135" s="20" t="s">
        <v>205</v>
      </c>
      <c r="AT135" s="20" t="s">
        <v>201</v>
      </c>
      <c r="AU135" s="20" t="s">
        <v>83</v>
      </c>
      <c r="AY135" s="20" t="s">
        <v>200</v>
      </c>
      <c r="BE135" s="144">
        <f>IF(U135="základná",N135,0)</f>
        <v>0</v>
      </c>
      <c r="BF135" s="144">
        <f>IF(U135="znížená",N135,0)</f>
        <v>0</v>
      </c>
      <c r="BG135" s="144">
        <f>IF(U135="zákl. prenesená",N135,0)</f>
        <v>0</v>
      </c>
      <c r="BH135" s="144">
        <f>IF(U135="zníž. prenesená",N135,0)</f>
        <v>0</v>
      </c>
      <c r="BI135" s="144">
        <f>IF(U135="nulová",N135,0)</f>
        <v>0</v>
      </c>
      <c r="BJ135" s="20" t="s">
        <v>88</v>
      </c>
      <c r="BK135" s="144">
        <f>ROUND(L135*K135,2)</f>
        <v>0</v>
      </c>
      <c r="BL135" s="20" t="s">
        <v>205</v>
      </c>
      <c r="BM135" s="20" t="s">
        <v>235</v>
      </c>
    </row>
    <row r="136" spans="2:63" s="9" customFormat="1" ht="37.4" customHeight="1">
      <c r="B136" s="201"/>
      <c r="C136" s="202"/>
      <c r="D136" s="203" t="s">
        <v>761</v>
      </c>
      <c r="E136" s="203"/>
      <c r="F136" s="203"/>
      <c r="G136" s="203"/>
      <c r="H136" s="203"/>
      <c r="I136" s="203"/>
      <c r="J136" s="203"/>
      <c r="K136" s="203"/>
      <c r="L136" s="203"/>
      <c r="M136" s="203"/>
      <c r="N136" s="222">
        <f>BK136</f>
        <v>0</v>
      </c>
      <c r="O136" s="223"/>
      <c r="P136" s="223"/>
      <c r="Q136" s="223"/>
      <c r="R136" s="206"/>
      <c r="T136" s="207"/>
      <c r="U136" s="202"/>
      <c r="V136" s="202"/>
      <c r="W136" s="208">
        <f>SUM(W137:W138)</f>
        <v>0</v>
      </c>
      <c r="X136" s="202"/>
      <c r="Y136" s="208">
        <f>SUM(Y137:Y138)</f>
        <v>0</v>
      </c>
      <c r="Z136" s="202"/>
      <c r="AA136" s="209">
        <f>SUM(AA137:AA138)</f>
        <v>0</v>
      </c>
      <c r="AR136" s="210" t="s">
        <v>83</v>
      </c>
      <c r="AT136" s="211" t="s">
        <v>75</v>
      </c>
      <c r="AU136" s="211" t="s">
        <v>76</v>
      </c>
      <c r="AY136" s="210" t="s">
        <v>200</v>
      </c>
      <c r="BK136" s="212">
        <f>SUM(BK137:BK138)</f>
        <v>0</v>
      </c>
    </row>
    <row r="137" spans="2:65" s="1" customFormat="1" ht="25.5" customHeight="1">
      <c r="B137" s="179"/>
      <c r="C137" s="213" t="s">
        <v>220</v>
      </c>
      <c r="D137" s="213" t="s">
        <v>201</v>
      </c>
      <c r="E137" s="214" t="s">
        <v>799</v>
      </c>
      <c r="F137" s="215" t="s">
        <v>800</v>
      </c>
      <c r="G137" s="215"/>
      <c r="H137" s="215"/>
      <c r="I137" s="215"/>
      <c r="J137" s="216" t="s">
        <v>234</v>
      </c>
      <c r="K137" s="217">
        <v>1</v>
      </c>
      <c r="L137" s="218">
        <v>0</v>
      </c>
      <c r="M137" s="218"/>
      <c r="N137" s="217">
        <f>ROUND(L137*K137,2)</f>
        <v>0</v>
      </c>
      <c r="O137" s="217"/>
      <c r="P137" s="217"/>
      <c r="Q137" s="217"/>
      <c r="R137" s="183"/>
      <c r="T137" s="219" t="s">
        <v>5</v>
      </c>
      <c r="U137" s="54" t="s">
        <v>43</v>
      </c>
      <c r="V137" s="45"/>
      <c r="W137" s="220">
        <f>V137*K137</f>
        <v>0</v>
      </c>
      <c r="X137" s="220">
        <v>0</v>
      </c>
      <c r="Y137" s="220">
        <f>X137*K137</f>
        <v>0</v>
      </c>
      <c r="Z137" s="220">
        <v>0</v>
      </c>
      <c r="AA137" s="221">
        <f>Z137*K137</f>
        <v>0</v>
      </c>
      <c r="AR137" s="20" t="s">
        <v>205</v>
      </c>
      <c r="AT137" s="20" t="s">
        <v>201</v>
      </c>
      <c r="AU137" s="20" t="s">
        <v>83</v>
      </c>
      <c r="AY137" s="20" t="s">
        <v>200</v>
      </c>
      <c r="BE137" s="144">
        <f>IF(U137="základná",N137,0)</f>
        <v>0</v>
      </c>
      <c r="BF137" s="144">
        <f>IF(U137="znížená",N137,0)</f>
        <v>0</v>
      </c>
      <c r="BG137" s="144">
        <f>IF(U137="zákl. prenesená",N137,0)</f>
        <v>0</v>
      </c>
      <c r="BH137" s="144">
        <f>IF(U137="zníž. prenesená",N137,0)</f>
        <v>0</v>
      </c>
      <c r="BI137" s="144">
        <f>IF(U137="nulová",N137,0)</f>
        <v>0</v>
      </c>
      <c r="BJ137" s="20" t="s">
        <v>88</v>
      </c>
      <c r="BK137" s="144">
        <f>ROUND(L137*K137,2)</f>
        <v>0</v>
      </c>
      <c r="BL137" s="20" t="s">
        <v>205</v>
      </c>
      <c r="BM137" s="20" t="s">
        <v>10</v>
      </c>
    </row>
    <row r="138" spans="2:65" s="1" customFormat="1" ht="16.5" customHeight="1">
      <c r="B138" s="179"/>
      <c r="C138" s="213" t="s">
        <v>238</v>
      </c>
      <c r="D138" s="213" t="s">
        <v>201</v>
      </c>
      <c r="E138" s="214" t="s">
        <v>801</v>
      </c>
      <c r="F138" s="215" t="s">
        <v>802</v>
      </c>
      <c r="G138" s="215"/>
      <c r="H138" s="215"/>
      <c r="I138" s="215"/>
      <c r="J138" s="216" t="s">
        <v>234</v>
      </c>
      <c r="K138" s="217">
        <v>1</v>
      </c>
      <c r="L138" s="218">
        <v>0</v>
      </c>
      <c r="M138" s="218"/>
      <c r="N138" s="217">
        <f>ROUND(L138*K138,2)</f>
        <v>0</v>
      </c>
      <c r="O138" s="217"/>
      <c r="P138" s="217"/>
      <c r="Q138" s="217"/>
      <c r="R138" s="183"/>
      <c r="T138" s="219" t="s">
        <v>5</v>
      </c>
      <c r="U138" s="54" t="s">
        <v>43</v>
      </c>
      <c r="V138" s="45"/>
      <c r="W138" s="220">
        <f>V138*K138</f>
        <v>0</v>
      </c>
      <c r="X138" s="220">
        <v>0</v>
      </c>
      <c r="Y138" s="220">
        <f>X138*K138</f>
        <v>0</v>
      </c>
      <c r="Z138" s="220">
        <v>0</v>
      </c>
      <c r="AA138" s="221">
        <f>Z138*K138</f>
        <v>0</v>
      </c>
      <c r="AR138" s="20" t="s">
        <v>205</v>
      </c>
      <c r="AT138" s="20" t="s">
        <v>201</v>
      </c>
      <c r="AU138" s="20" t="s">
        <v>83</v>
      </c>
      <c r="AY138" s="20" t="s">
        <v>200</v>
      </c>
      <c r="BE138" s="144">
        <f>IF(U138="základná",N138,0)</f>
        <v>0</v>
      </c>
      <c r="BF138" s="144">
        <f>IF(U138="znížená",N138,0)</f>
        <v>0</v>
      </c>
      <c r="BG138" s="144">
        <f>IF(U138="zákl. prenesená",N138,0)</f>
        <v>0</v>
      </c>
      <c r="BH138" s="144">
        <f>IF(U138="zníž. prenesená",N138,0)</f>
        <v>0</v>
      </c>
      <c r="BI138" s="144">
        <f>IF(U138="nulová",N138,0)</f>
        <v>0</v>
      </c>
      <c r="BJ138" s="20" t="s">
        <v>88</v>
      </c>
      <c r="BK138" s="144">
        <f>ROUND(L138*K138,2)</f>
        <v>0</v>
      </c>
      <c r="BL138" s="20" t="s">
        <v>205</v>
      </c>
      <c r="BM138" s="20" t="s">
        <v>241</v>
      </c>
    </row>
    <row r="139" spans="2:63" s="9" customFormat="1" ht="37.4" customHeight="1">
      <c r="B139" s="201"/>
      <c r="C139" s="202"/>
      <c r="D139" s="203" t="s">
        <v>762</v>
      </c>
      <c r="E139" s="203"/>
      <c r="F139" s="203"/>
      <c r="G139" s="203"/>
      <c r="H139" s="203"/>
      <c r="I139" s="203"/>
      <c r="J139" s="203"/>
      <c r="K139" s="203"/>
      <c r="L139" s="203"/>
      <c r="M139" s="203"/>
      <c r="N139" s="222">
        <f>BK139</f>
        <v>0</v>
      </c>
      <c r="O139" s="223"/>
      <c r="P139" s="223"/>
      <c r="Q139" s="223"/>
      <c r="R139" s="206"/>
      <c r="T139" s="207"/>
      <c r="U139" s="202"/>
      <c r="V139" s="202"/>
      <c r="W139" s="208">
        <f>SUM(W140:W141)</f>
        <v>0</v>
      </c>
      <c r="X139" s="202"/>
      <c r="Y139" s="208">
        <f>SUM(Y140:Y141)</f>
        <v>0</v>
      </c>
      <c r="Z139" s="202"/>
      <c r="AA139" s="209">
        <f>SUM(AA140:AA141)</f>
        <v>0</v>
      </c>
      <c r="AR139" s="210" t="s">
        <v>83</v>
      </c>
      <c r="AT139" s="211" t="s">
        <v>75</v>
      </c>
      <c r="AU139" s="211" t="s">
        <v>76</v>
      </c>
      <c r="AY139" s="210" t="s">
        <v>200</v>
      </c>
      <c r="BK139" s="212">
        <f>SUM(BK140:BK141)</f>
        <v>0</v>
      </c>
    </row>
    <row r="140" spans="2:65" s="1" customFormat="1" ht="16.5" customHeight="1">
      <c r="B140" s="179"/>
      <c r="C140" s="213" t="s">
        <v>223</v>
      </c>
      <c r="D140" s="213" t="s">
        <v>201</v>
      </c>
      <c r="E140" s="214" t="s">
        <v>809</v>
      </c>
      <c r="F140" s="215" t="s">
        <v>829</v>
      </c>
      <c r="G140" s="215"/>
      <c r="H140" s="215"/>
      <c r="I140" s="215"/>
      <c r="J140" s="216" t="s">
        <v>234</v>
      </c>
      <c r="K140" s="217">
        <v>2</v>
      </c>
      <c r="L140" s="218">
        <v>0</v>
      </c>
      <c r="M140" s="218"/>
      <c r="N140" s="217">
        <f>ROUND(L140*K140,2)</f>
        <v>0</v>
      </c>
      <c r="O140" s="217"/>
      <c r="P140" s="217"/>
      <c r="Q140" s="217"/>
      <c r="R140" s="183"/>
      <c r="T140" s="219" t="s">
        <v>5</v>
      </c>
      <c r="U140" s="54" t="s">
        <v>43</v>
      </c>
      <c r="V140" s="45"/>
      <c r="W140" s="220">
        <f>V140*K140</f>
        <v>0</v>
      </c>
      <c r="X140" s="220">
        <v>0</v>
      </c>
      <c r="Y140" s="220">
        <f>X140*K140</f>
        <v>0</v>
      </c>
      <c r="Z140" s="220">
        <v>0</v>
      </c>
      <c r="AA140" s="221">
        <f>Z140*K140</f>
        <v>0</v>
      </c>
      <c r="AR140" s="20" t="s">
        <v>205</v>
      </c>
      <c r="AT140" s="20" t="s">
        <v>201</v>
      </c>
      <c r="AU140" s="20" t="s">
        <v>83</v>
      </c>
      <c r="AY140" s="20" t="s">
        <v>200</v>
      </c>
      <c r="BE140" s="144">
        <f>IF(U140="základná",N140,0)</f>
        <v>0</v>
      </c>
      <c r="BF140" s="144">
        <f>IF(U140="znížená",N140,0)</f>
        <v>0</v>
      </c>
      <c r="BG140" s="144">
        <f>IF(U140="zákl. prenesená",N140,0)</f>
        <v>0</v>
      </c>
      <c r="BH140" s="144">
        <f>IF(U140="zníž. prenesená",N140,0)</f>
        <v>0</v>
      </c>
      <c r="BI140" s="144">
        <f>IF(U140="nulová",N140,0)</f>
        <v>0</v>
      </c>
      <c r="BJ140" s="20" t="s">
        <v>88</v>
      </c>
      <c r="BK140" s="144">
        <f>ROUND(L140*K140,2)</f>
        <v>0</v>
      </c>
      <c r="BL140" s="20" t="s">
        <v>205</v>
      </c>
      <c r="BM140" s="20" t="s">
        <v>244</v>
      </c>
    </row>
    <row r="141" spans="2:65" s="1" customFormat="1" ht="16.5" customHeight="1">
      <c r="B141" s="179"/>
      <c r="C141" s="213" t="s">
        <v>245</v>
      </c>
      <c r="D141" s="213" t="s">
        <v>201</v>
      </c>
      <c r="E141" s="214" t="s">
        <v>811</v>
      </c>
      <c r="F141" s="215" t="s">
        <v>812</v>
      </c>
      <c r="G141" s="215"/>
      <c r="H141" s="215"/>
      <c r="I141" s="215"/>
      <c r="J141" s="216" t="s">
        <v>234</v>
      </c>
      <c r="K141" s="217">
        <v>1</v>
      </c>
      <c r="L141" s="218">
        <v>0</v>
      </c>
      <c r="M141" s="218"/>
      <c r="N141" s="217">
        <f>ROUND(L141*K141,2)</f>
        <v>0</v>
      </c>
      <c r="O141" s="217"/>
      <c r="P141" s="217"/>
      <c r="Q141" s="217"/>
      <c r="R141" s="183"/>
      <c r="T141" s="219" t="s">
        <v>5</v>
      </c>
      <c r="U141" s="54" t="s">
        <v>43</v>
      </c>
      <c r="V141" s="45"/>
      <c r="W141" s="220">
        <f>V141*K141</f>
        <v>0</v>
      </c>
      <c r="X141" s="220">
        <v>0</v>
      </c>
      <c r="Y141" s="220">
        <f>X141*K141</f>
        <v>0</v>
      </c>
      <c r="Z141" s="220">
        <v>0</v>
      </c>
      <c r="AA141" s="221">
        <f>Z141*K141</f>
        <v>0</v>
      </c>
      <c r="AR141" s="20" t="s">
        <v>205</v>
      </c>
      <c r="AT141" s="20" t="s">
        <v>201</v>
      </c>
      <c r="AU141" s="20" t="s">
        <v>83</v>
      </c>
      <c r="AY141" s="20" t="s">
        <v>200</v>
      </c>
      <c r="BE141" s="144">
        <f>IF(U141="základná",N141,0)</f>
        <v>0</v>
      </c>
      <c r="BF141" s="144">
        <f>IF(U141="znížená",N141,0)</f>
        <v>0</v>
      </c>
      <c r="BG141" s="144">
        <f>IF(U141="zákl. prenesená",N141,0)</f>
        <v>0</v>
      </c>
      <c r="BH141" s="144">
        <f>IF(U141="zníž. prenesená",N141,0)</f>
        <v>0</v>
      </c>
      <c r="BI141" s="144">
        <f>IF(U141="nulová",N141,0)</f>
        <v>0</v>
      </c>
      <c r="BJ141" s="20" t="s">
        <v>88</v>
      </c>
      <c r="BK141" s="144">
        <f>ROUND(L141*K141,2)</f>
        <v>0</v>
      </c>
      <c r="BL141" s="20" t="s">
        <v>205</v>
      </c>
      <c r="BM141" s="20" t="s">
        <v>248</v>
      </c>
    </row>
    <row r="142" spans="2:63" s="9" customFormat="1" ht="37.4" customHeight="1">
      <c r="B142" s="201"/>
      <c r="C142" s="202"/>
      <c r="D142" s="203" t="s">
        <v>173</v>
      </c>
      <c r="E142" s="203"/>
      <c r="F142" s="203"/>
      <c r="G142" s="203"/>
      <c r="H142" s="203"/>
      <c r="I142" s="203"/>
      <c r="J142" s="203"/>
      <c r="K142" s="203"/>
      <c r="L142" s="203"/>
      <c r="M142" s="203"/>
      <c r="N142" s="222">
        <f>BK142</f>
        <v>0</v>
      </c>
      <c r="O142" s="223"/>
      <c r="P142" s="223"/>
      <c r="Q142" s="223"/>
      <c r="R142" s="206"/>
      <c r="T142" s="207"/>
      <c r="U142" s="202"/>
      <c r="V142" s="202"/>
      <c r="W142" s="208">
        <f>SUM(W143:W146)</f>
        <v>0</v>
      </c>
      <c r="X142" s="202"/>
      <c r="Y142" s="208">
        <f>SUM(Y143:Y146)</f>
        <v>0</v>
      </c>
      <c r="Z142" s="202"/>
      <c r="AA142" s="209">
        <f>SUM(AA143:AA146)</f>
        <v>0</v>
      </c>
      <c r="AR142" s="210" t="s">
        <v>83</v>
      </c>
      <c r="AT142" s="211" t="s">
        <v>75</v>
      </c>
      <c r="AU142" s="211" t="s">
        <v>76</v>
      </c>
      <c r="AY142" s="210" t="s">
        <v>200</v>
      </c>
      <c r="BK142" s="212">
        <f>SUM(BK143:BK146)</f>
        <v>0</v>
      </c>
    </row>
    <row r="143" spans="2:65" s="1" customFormat="1" ht="16.5" customHeight="1">
      <c r="B143" s="179"/>
      <c r="C143" s="213" t="s">
        <v>227</v>
      </c>
      <c r="D143" s="213" t="s">
        <v>201</v>
      </c>
      <c r="E143" s="214" t="s">
        <v>813</v>
      </c>
      <c r="F143" s="215" t="s">
        <v>814</v>
      </c>
      <c r="G143" s="215"/>
      <c r="H143" s="215"/>
      <c r="I143" s="215"/>
      <c r="J143" s="216" t="s">
        <v>208</v>
      </c>
      <c r="K143" s="217">
        <v>315</v>
      </c>
      <c r="L143" s="218">
        <v>0</v>
      </c>
      <c r="M143" s="218"/>
      <c r="N143" s="217">
        <f>ROUND(L143*K143,2)</f>
        <v>0</v>
      </c>
      <c r="O143" s="217"/>
      <c r="P143" s="217"/>
      <c r="Q143" s="217"/>
      <c r="R143" s="183"/>
      <c r="T143" s="219" t="s">
        <v>5</v>
      </c>
      <c r="U143" s="54" t="s">
        <v>43</v>
      </c>
      <c r="V143" s="45"/>
      <c r="W143" s="220">
        <f>V143*K143</f>
        <v>0</v>
      </c>
      <c r="X143" s="220">
        <v>0</v>
      </c>
      <c r="Y143" s="220">
        <f>X143*K143</f>
        <v>0</v>
      </c>
      <c r="Z143" s="220">
        <v>0</v>
      </c>
      <c r="AA143" s="221">
        <f>Z143*K143</f>
        <v>0</v>
      </c>
      <c r="AR143" s="20" t="s">
        <v>205</v>
      </c>
      <c r="AT143" s="20" t="s">
        <v>201</v>
      </c>
      <c r="AU143" s="20" t="s">
        <v>83</v>
      </c>
      <c r="AY143" s="20" t="s">
        <v>200</v>
      </c>
      <c r="BE143" s="144">
        <f>IF(U143="základná",N143,0)</f>
        <v>0</v>
      </c>
      <c r="BF143" s="144">
        <f>IF(U143="znížená",N143,0)</f>
        <v>0</v>
      </c>
      <c r="BG143" s="144">
        <f>IF(U143="zákl. prenesená",N143,0)</f>
        <v>0</v>
      </c>
      <c r="BH143" s="144">
        <f>IF(U143="zníž. prenesená",N143,0)</f>
        <v>0</v>
      </c>
      <c r="BI143" s="144">
        <f>IF(U143="nulová",N143,0)</f>
        <v>0</v>
      </c>
      <c r="BJ143" s="20" t="s">
        <v>88</v>
      </c>
      <c r="BK143" s="144">
        <f>ROUND(L143*K143,2)</f>
        <v>0</v>
      </c>
      <c r="BL143" s="20" t="s">
        <v>205</v>
      </c>
      <c r="BM143" s="20" t="s">
        <v>252</v>
      </c>
    </row>
    <row r="144" spans="2:65" s="1" customFormat="1" ht="25.5" customHeight="1">
      <c r="B144" s="179"/>
      <c r="C144" s="213" t="s">
        <v>253</v>
      </c>
      <c r="D144" s="213" t="s">
        <v>201</v>
      </c>
      <c r="E144" s="214" t="s">
        <v>815</v>
      </c>
      <c r="F144" s="215" t="s">
        <v>830</v>
      </c>
      <c r="G144" s="215"/>
      <c r="H144" s="215"/>
      <c r="I144" s="215"/>
      <c r="J144" s="216" t="s">
        <v>208</v>
      </c>
      <c r="K144" s="217">
        <v>315</v>
      </c>
      <c r="L144" s="218">
        <v>0</v>
      </c>
      <c r="M144" s="218"/>
      <c r="N144" s="217">
        <f>ROUND(L144*K144,2)</f>
        <v>0</v>
      </c>
      <c r="O144" s="217"/>
      <c r="P144" s="217"/>
      <c r="Q144" s="217"/>
      <c r="R144" s="183"/>
      <c r="T144" s="219" t="s">
        <v>5</v>
      </c>
      <c r="U144" s="54" t="s">
        <v>43</v>
      </c>
      <c r="V144" s="45"/>
      <c r="W144" s="220">
        <f>V144*K144</f>
        <v>0</v>
      </c>
      <c r="X144" s="220">
        <v>0</v>
      </c>
      <c r="Y144" s="220">
        <f>X144*K144</f>
        <v>0</v>
      </c>
      <c r="Z144" s="220">
        <v>0</v>
      </c>
      <c r="AA144" s="221">
        <f>Z144*K144</f>
        <v>0</v>
      </c>
      <c r="AR144" s="20" t="s">
        <v>205</v>
      </c>
      <c r="AT144" s="20" t="s">
        <v>201</v>
      </c>
      <c r="AU144" s="20" t="s">
        <v>83</v>
      </c>
      <c r="AY144" s="20" t="s">
        <v>200</v>
      </c>
      <c r="BE144" s="144">
        <f>IF(U144="základná",N144,0)</f>
        <v>0</v>
      </c>
      <c r="BF144" s="144">
        <f>IF(U144="znížená",N144,0)</f>
        <v>0</v>
      </c>
      <c r="BG144" s="144">
        <f>IF(U144="zákl. prenesená",N144,0)</f>
        <v>0</v>
      </c>
      <c r="BH144" s="144">
        <f>IF(U144="zníž. prenesená",N144,0)</f>
        <v>0</v>
      </c>
      <c r="BI144" s="144">
        <f>IF(U144="nulová",N144,0)</f>
        <v>0</v>
      </c>
      <c r="BJ144" s="20" t="s">
        <v>88</v>
      </c>
      <c r="BK144" s="144">
        <f>ROUND(L144*K144,2)</f>
        <v>0</v>
      </c>
      <c r="BL144" s="20" t="s">
        <v>205</v>
      </c>
      <c r="BM144" s="20" t="s">
        <v>256</v>
      </c>
    </row>
    <row r="145" spans="2:65" s="1" customFormat="1" ht="38.25" customHeight="1">
      <c r="B145" s="179"/>
      <c r="C145" s="213" t="s">
        <v>230</v>
      </c>
      <c r="D145" s="213" t="s">
        <v>201</v>
      </c>
      <c r="E145" s="214" t="s">
        <v>817</v>
      </c>
      <c r="F145" s="215" t="s">
        <v>831</v>
      </c>
      <c r="G145" s="215"/>
      <c r="H145" s="215"/>
      <c r="I145" s="215"/>
      <c r="J145" s="216" t="s">
        <v>251</v>
      </c>
      <c r="K145" s="217">
        <v>346</v>
      </c>
      <c r="L145" s="218">
        <v>0</v>
      </c>
      <c r="M145" s="218"/>
      <c r="N145" s="217">
        <f>ROUND(L145*K145,2)</f>
        <v>0</v>
      </c>
      <c r="O145" s="217"/>
      <c r="P145" s="217"/>
      <c r="Q145" s="217"/>
      <c r="R145" s="183"/>
      <c r="T145" s="219" t="s">
        <v>5</v>
      </c>
      <c r="U145" s="54" t="s">
        <v>43</v>
      </c>
      <c r="V145" s="45"/>
      <c r="W145" s="220">
        <f>V145*K145</f>
        <v>0</v>
      </c>
      <c r="X145" s="220">
        <v>0</v>
      </c>
      <c r="Y145" s="220">
        <f>X145*K145</f>
        <v>0</v>
      </c>
      <c r="Z145" s="220">
        <v>0</v>
      </c>
      <c r="AA145" s="221">
        <f>Z145*K145</f>
        <v>0</v>
      </c>
      <c r="AR145" s="20" t="s">
        <v>205</v>
      </c>
      <c r="AT145" s="20" t="s">
        <v>201</v>
      </c>
      <c r="AU145" s="20" t="s">
        <v>83</v>
      </c>
      <c r="AY145" s="20" t="s">
        <v>200</v>
      </c>
      <c r="BE145" s="144">
        <f>IF(U145="základná",N145,0)</f>
        <v>0</v>
      </c>
      <c r="BF145" s="144">
        <f>IF(U145="znížená",N145,0)</f>
        <v>0</v>
      </c>
      <c r="BG145" s="144">
        <f>IF(U145="zákl. prenesená",N145,0)</f>
        <v>0</v>
      </c>
      <c r="BH145" s="144">
        <f>IF(U145="zníž. prenesená",N145,0)</f>
        <v>0</v>
      </c>
      <c r="BI145" s="144">
        <f>IF(U145="nulová",N145,0)</f>
        <v>0</v>
      </c>
      <c r="BJ145" s="20" t="s">
        <v>88</v>
      </c>
      <c r="BK145" s="144">
        <f>ROUND(L145*K145,2)</f>
        <v>0</v>
      </c>
      <c r="BL145" s="20" t="s">
        <v>205</v>
      </c>
      <c r="BM145" s="20" t="s">
        <v>259</v>
      </c>
    </row>
    <row r="146" spans="2:65" s="1" customFormat="1" ht="25.5" customHeight="1">
      <c r="B146" s="179"/>
      <c r="C146" s="213" t="s">
        <v>260</v>
      </c>
      <c r="D146" s="213" t="s">
        <v>201</v>
      </c>
      <c r="E146" s="214" t="s">
        <v>832</v>
      </c>
      <c r="F146" s="215" t="s">
        <v>388</v>
      </c>
      <c r="G146" s="215"/>
      <c r="H146" s="215"/>
      <c r="I146" s="215"/>
      <c r="J146" s="216" t="s">
        <v>215</v>
      </c>
      <c r="K146" s="217">
        <v>14.32</v>
      </c>
      <c r="L146" s="218">
        <v>0</v>
      </c>
      <c r="M146" s="218"/>
      <c r="N146" s="217">
        <f>ROUND(L146*K146,2)</f>
        <v>0</v>
      </c>
      <c r="O146" s="217"/>
      <c r="P146" s="217"/>
      <c r="Q146" s="217"/>
      <c r="R146" s="183"/>
      <c r="T146" s="219" t="s">
        <v>5</v>
      </c>
      <c r="U146" s="54" t="s">
        <v>43</v>
      </c>
      <c r="V146" s="45"/>
      <c r="W146" s="220">
        <f>V146*K146</f>
        <v>0</v>
      </c>
      <c r="X146" s="220">
        <v>0</v>
      </c>
      <c r="Y146" s="220">
        <f>X146*K146</f>
        <v>0</v>
      </c>
      <c r="Z146" s="220">
        <v>0</v>
      </c>
      <c r="AA146" s="221">
        <f>Z146*K146</f>
        <v>0</v>
      </c>
      <c r="AR146" s="20" t="s">
        <v>205</v>
      </c>
      <c r="AT146" s="20" t="s">
        <v>201</v>
      </c>
      <c r="AU146" s="20" t="s">
        <v>83</v>
      </c>
      <c r="AY146" s="20" t="s">
        <v>200</v>
      </c>
      <c r="BE146" s="144">
        <f>IF(U146="základná",N146,0)</f>
        <v>0</v>
      </c>
      <c r="BF146" s="144">
        <f>IF(U146="znížená",N146,0)</f>
        <v>0</v>
      </c>
      <c r="BG146" s="144">
        <f>IF(U146="zákl. prenesená",N146,0)</f>
        <v>0</v>
      </c>
      <c r="BH146" s="144">
        <f>IF(U146="zníž. prenesená",N146,0)</f>
        <v>0</v>
      </c>
      <c r="BI146" s="144">
        <f>IF(U146="nulová",N146,0)</f>
        <v>0</v>
      </c>
      <c r="BJ146" s="20" t="s">
        <v>88</v>
      </c>
      <c r="BK146" s="144">
        <f>ROUND(L146*K146,2)</f>
        <v>0</v>
      </c>
      <c r="BL146" s="20" t="s">
        <v>205</v>
      </c>
      <c r="BM146" s="20" t="s">
        <v>263</v>
      </c>
    </row>
    <row r="147" spans="2:63" s="1" customFormat="1" ht="49.9" customHeight="1">
      <c r="B147" s="44"/>
      <c r="C147" s="45"/>
      <c r="D147" s="203" t="s">
        <v>447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224">
        <f>BK147</f>
        <v>0</v>
      </c>
      <c r="O147" s="225"/>
      <c r="P147" s="225"/>
      <c r="Q147" s="225"/>
      <c r="R147" s="46"/>
      <c r="T147" s="226"/>
      <c r="U147" s="70"/>
      <c r="V147" s="70"/>
      <c r="W147" s="70"/>
      <c r="X147" s="70"/>
      <c r="Y147" s="70"/>
      <c r="Z147" s="70"/>
      <c r="AA147" s="72"/>
      <c r="AT147" s="20" t="s">
        <v>75</v>
      </c>
      <c r="AU147" s="20" t="s">
        <v>76</v>
      </c>
      <c r="AY147" s="20" t="s">
        <v>448</v>
      </c>
      <c r="BK147" s="144">
        <v>0</v>
      </c>
    </row>
    <row r="148" spans="2:18" s="1" customFormat="1" ht="6.95" customHeight="1">
      <c r="B148" s="73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5"/>
    </row>
  </sheetData>
  <mergeCells count="130">
    <mergeCell ref="F144:I144"/>
    <mergeCell ref="F141:I141"/>
    <mergeCell ref="F143:I143"/>
    <mergeCell ref="L143:M143"/>
    <mergeCell ref="N143:Q143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N142:Q142"/>
    <mergeCell ref="N147:Q14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7:Q97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L105:Q105"/>
    <mergeCell ref="D98:H98"/>
    <mergeCell ref="D102:H102"/>
    <mergeCell ref="D99:H99"/>
    <mergeCell ref="D100:H100"/>
    <mergeCell ref="D101:H101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F125:I125"/>
    <mergeCell ref="L122:M122"/>
    <mergeCell ref="N122:Q122"/>
    <mergeCell ref="L125:M125"/>
    <mergeCell ref="N125:Q125"/>
    <mergeCell ref="F126:I126"/>
    <mergeCell ref="L126:M126"/>
    <mergeCell ref="N126:Q126"/>
    <mergeCell ref="L127:M127"/>
    <mergeCell ref="N127:Q127"/>
    <mergeCell ref="L128:M128"/>
    <mergeCell ref="N128:Q128"/>
    <mergeCell ref="N123:Q123"/>
    <mergeCell ref="N124:Q124"/>
    <mergeCell ref="F127:I127"/>
    <mergeCell ref="F130:I130"/>
    <mergeCell ref="F128:I128"/>
    <mergeCell ref="L130:M130"/>
    <mergeCell ref="N130:Q130"/>
    <mergeCell ref="F131:I131"/>
    <mergeCell ref="L131:M131"/>
    <mergeCell ref="N131:Q131"/>
    <mergeCell ref="N129:Q129"/>
    <mergeCell ref="F133:I133"/>
    <mergeCell ref="F135:I135"/>
    <mergeCell ref="L133:M133"/>
    <mergeCell ref="N133:Q133"/>
    <mergeCell ref="F134:I134"/>
    <mergeCell ref="L134:M134"/>
    <mergeCell ref="N134:Q134"/>
    <mergeCell ref="L135:M135"/>
    <mergeCell ref="N135:Q135"/>
    <mergeCell ref="N132:Q132"/>
    <mergeCell ref="N136:Q136"/>
    <mergeCell ref="F137:I137"/>
    <mergeCell ref="F140:I140"/>
    <mergeCell ref="L137:M137"/>
    <mergeCell ref="N137:Q137"/>
    <mergeCell ref="F138:I138"/>
    <mergeCell ref="L138:M138"/>
    <mergeCell ref="N138:Q138"/>
    <mergeCell ref="L140:M140"/>
    <mergeCell ref="N140:Q140"/>
    <mergeCell ref="L141:M141"/>
    <mergeCell ref="N141:Q141"/>
    <mergeCell ref="N139:Q139"/>
  </mergeCells>
  <hyperlinks>
    <hyperlink ref="F1:G1" location="C2" display="1) Krycí list rozpočtu"/>
    <hyperlink ref="H1:K1" location="C87" display="2) Rekapitulácia rozpočtu"/>
    <hyperlink ref="L1" location="C122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125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746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833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N96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(SUM(BE96:BE103)+SUM(BE122:BE134))</f>
        <v>0</v>
      </c>
      <c r="I33" s="45"/>
      <c r="J33" s="45"/>
      <c r="K33" s="45"/>
      <c r="L33" s="45"/>
      <c r="M33" s="162">
        <f>ROUND((SUM(BE96:BE103)+SUM(BE122:BE134)),2)*F33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(SUM(BF96:BF103)+SUM(BF122:BF134))</f>
        <v>0</v>
      </c>
      <c r="I34" s="45"/>
      <c r="J34" s="45"/>
      <c r="K34" s="45"/>
      <c r="L34" s="45"/>
      <c r="M34" s="162">
        <f>ROUND((SUM(BF96:BF103)+SUM(BF122:BF134)),2)*F34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(SUM(BG96:BG103)+SUM(BG122:BG134))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(SUM(BH96:BH103)+SUM(BH122:BH134))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(SUM(BI96:BI103)+SUM(BI122:BI134))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746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02-04 - 04 - Skladovacia nádrž - 30/10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N122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451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N123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756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N125</f>
        <v>0</v>
      </c>
      <c r="O91" s="172"/>
      <c r="P91" s="172"/>
      <c r="Q91" s="172"/>
      <c r="R91" s="175"/>
    </row>
    <row r="92" spans="2:18" s="7" customFormat="1" ht="24.95" customHeight="1">
      <c r="B92" s="171"/>
      <c r="C92" s="172"/>
      <c r="D92" s="173" t="s">
        <v>748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4">
        <f>N127</f>
        <v>0</v>
      </c>
      <c r="O92" s="172"/>
      <c r="P92" s="172"/>
      <c r="Q92" s="172"/>
      <c r="R92" s="175"/>
    </row>
    <row r="93" spans="2:18" s="7" customFormat="1" ht="24.95" customHeight="1">
      <c r="B93" s="171"/>
      <c r="C93" s="172"/>
      <c r="D93" s="173" t="s">
        <v>834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4">
        <f>N129</f>
        <v>0</v>
      </c>
      <c r="O93" s="172"/>
      <c r="P93" s="172"/>
      <c r="Q93" s="172"/>
      <c r="R93" s="175"/>
    </row>
    <row r="94" spans="2:18" s="7" customFormat="1" ht="24.95" customHeight="1">
      <c r="B94" s="171"/>
      <c r="C94" s="172"/>
      <c r="D94" s="173" t="s">
        <v>762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N133</f>
        <v>0</v>
      </c>
      <c r="O94" s="172"/>
      <c r="P94" s="172"/>
      <c r="Q94" s="172"/>
      <c r="R94" s="175"/>
    </row>
    <row r="95" spans="2:18" s="1" customFormat="1" ht="21.8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spans="2:21" s="1" customFormat="1" ht="29.25" customHeight="1">
      <c r="B96" s="44"/>
      <c r="C96" s="169" t="s">
        <v>177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170">
        <f>ROUND(N97+N98+N99+N100+N101+N102,2)</f>
        <v>0</v>
      </c>
      <c r="O96" s="176"/>
      <c r="P96" s="176"/>
      <c r="Q96" s="176"/>
      <c r="R96" s="46"/>
      <c r="T96" s="177"/>
      <c r="U96" s="178" t="s">
        <v>40</v>
      </c>
    </row>
    <row r="97" spans="2:65" s="1" customFormat="1" ht="18" customHeight="1">
      <c r="B97" s="179"/>
      <c r="C97" s="180"/>
      <c r="D97" s="145" t="s">
        <v>178</v>
      </c>
      <c r="E97" s="181"/>
      <c r="F97" s="181"/>
      <c r="G97" s="181"/>
      <c r="H97" s="181"/>
      <c r="I97" s="180"/>
      <c r="J97" s="180"/>
      <c r="K97" s="180"/>
      <c r="L97" s="180"/>
      <c r="M97" s="180"/>
      <c r="N97" s="140">
        <f>ROUND(N89*T97,2)</f>
        <v>0</v>
      </c>
      <c r="O97" s="182"/>
      <c r="P97" s="182"/>
      <c r="Q97" s="182"/>
      <c r="R97" s="183"/>
      <c r="S97" s="184"/>
      <c r="T97" s="185"/>
      <c r="U97" s="186" t="s">
        <v>43</v>
      </c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7" t="s">
        <v>179</v>
      </c>
      <c r="AZ97" s="184"/>
      <c r="BA97" s="184"/>
      <c r="BB97" s="184"/>
      <c r="BC97" s="184"/>
      <c r="BD97" s="184"/>
      <c r="BE97" s="188">
        <f>IF(U97="základná",N97,0)</f>
        <v>0</v>
      </c>
      <c r="BF97" s="188">
        <f>IF(U97="znížená",N97,0)</f>
        <v>0</v>
      </c>
      <c r="BG97" s="188">
        <f>IF(U97="zákl. prenesená",N97,0)</f>
        <v>0</v>
      </c>
      <c r="BH97" s="188">
        <f>IF(U97="zníž. prenesená",N97,0)</f>
        <v>0</v>
      </c>
      <c r="BI97" s="188">
        <f>IF(U97="nulová",N97,0)</f>
        <v>0</v>
      </c>
      <c r="BJ97" s="187" t="s">
        <v>88</v>
      </c>
      <c r="BK97" s="184"/>
      <c r="BL97" s="184"/>
      <c r="BM97" s="184"/>
    </row>
    <row r="98" spans="2:65" s="1" customFormat="1" ht="18" customHeight="1">
      <c r="B98" s="179"/>
      <c r="C98" s="180"/>
      <c r="D98" s="145" t="s">
        <v>180</v>
      </c>
      <c r="E98" s="181"/>
      <c r="F98" s="181"/>
      <c r="G98" s="181"/>
      <c r="H98" s="181"/>
      <c r="I98" s="180"/>
      <c r="J98" s="180"/>
      <c r="K98" s="180"/>
      <c r="L98" s="180"/>
      <c r="M98" s="180"/>
      <c r="N98" s="140">
        <f>ROUND(N89*T98,2)</f>
        <v>0</v>
      </c>
      <c r="O98" s="182"/>
      <c r="P98" s="182"/>
      <c r="Q98" s="182"/>
      <c r="R98" s="183"/>
      <c r="S98" s="184"/>
      <c r="T98" s="185"/>
      <c r="U98" s="186" t="s">
        <v>43</v>
      </c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7" t="s">
        <v>179</v>
      </c>
      <c r="AZ98" s="184"/>
      <c r="BA98" s="184"/>
      <c r="BB98" s="184"/>
      <c r="BC98" s="184"/>
      <c r="BD98" s="184"/>
      <c r="BE98" s="188">
        <f>IF(U98="základná",N98,0)</f>
        <v>0</v>
      </c>
      <c r="BF98" s="188">
        <f>IF(U98="znížená",N98,0)</f>
        <v>0</v>
      </c>
      <c r="BG98" s="188">
        <f>IF(U98="zákl. prenesená",N98,0)</f>
        <v>0</v>
      </c>
      <c r="BH98" s="188">
        <f>IF(U98="zníž. prenesená",N98,0)</f>
        <v>0</v>
      </c>
      <c r="BI98" s="188">
        <f>IF(U98="nulová",N98,0)</f>
        <v>0</v>
      </c>
      <c r="BJ98" s="187" t="s">
        <v>88</v>
      </c>
      <c r="BK98" s="184"/>
      <c r="BL98" s="184"/>
      <c r="BM98" s="184"/>
    </row>
    <row r="99" spans="2:65" s="1" customFormat="1" ht="18" customHeight="1">
      <c r="B99" s="179"/>
      <c r="C99" s="180"/>
      <c r="D99" s="145" t="s">
        <v>181</v>
      </c>
      <c r="E99" s="181"/>
      <c r="F99" s="181"/>
      <c r="G99" s="181"/>
      <c r="H99" s="181"/>
      <c r="I99" s="180"/>
      <c r="J99" s="180"/>
      <c r="K99" s="180"/>
      <c r="L99" s="180"/>
      <c r="M99" s="180"/>
      <c r="N99" s="140">
        <f>ROUND(N89*T99,2)</f>
        <v>0</v>
      </c>
      <c r="O99" s="182"/>
      <c r="P99" s="182"/>
      <c r="Q99" s="182"/>
      <c r="R99" s="183"/>
      <c r="S99" s="184"/>
      <c r="T99" s="185"/>
      <c r="U99" s="186" t="s">
        <v>43</v>
      </c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7" t="s">
        <v>179</v>
      </c>
      <c r="AZ99" s="184"/>
      <c r="BA99" s="184"/>
      <c r="BB99" s="184"/>
      <c r="BC99" s="184"/>
      <c r="BD99" s="184"/>
      <c r="BE99" s="188">
        <f>IF(U99="základná",N99,0)</f>
        <v>0</v>
      </c>
      <c r="BF99" s="188">
        <f>IF(U99="znížená",N99,0)</f>
        <v>0</v>
      </c>
      <c r="BG99" s="188">
        <f>IF(U99="zákl. prenesená",N99,0)</f>
        <v>0</v>
      </c>
      <c r="BH99" s="188">
        <f>IF(U99="zníž. prenesená",N99,0)</f>
        <v>0</v>
      </c>
      <c r="BI99" s="188">
        <f>IF(U99="nulová",N99,0)</f>
        <v>0</v>
      </c>
      <c r="BJ99" s="187" t="s">
        <v>88</v>
      </c>
      <c r="BK99" s="184"/>
      <c r="BL99" s="184"/>
      <c r="BM99" s="184"/>
    </row>
    <row r="100" spans="2:65" s="1" customFormat="1" ht="18" customHeight="1">
      <c r="B100" s="179"/>
      <c r="C100" s="180"/>
      <c r="D100" s="145" t="s">
        <v>182</v>
      </c>
      <c r="E100" s="181"/>
      <c r="F100" s="181"/>
      <c r="G100" s="181"/>
      <c r="H100" s="181"/>
      <c r="I100" s="180"/>
      <c r="J100" s="180"/>
      <c r="K100" s="180"/>
      <c r="L100" s="180"/>
      <c r="M100" s="180"/>
      <c r="N100" s="140">
        <f>ROUND(N89*T100,2)</f>
        <v>0</v>
      </c>
      <c r="O100" s="182"/>
      <c r="P100" s="182"/>
      <c r="Q100" s="182"/>
      <c r="R100" s="183"/>
      <c r="S100" s="184"/>
      <c r="T100" s="185"/>
      <c r="U100" s="186" t="s">
        <v>43</v>
      </c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7" t="s">
        <v>179</v>
      </c>
      <c r="AZ100" s="184"/>
      <c r="BA100" s="184"/>
      <c r="BB100" s="184"/>
      <c r="BC100" s="184"/>
      <c r="BD100" s="184"/>
      <c r="BE100" s="188">
        <f>IF(U100="základná",N100,0)</f>
        <v>0</v>
      </c>
      <c r="BF100" s="188">
        <f>IF(U100="znížená",N100,0)</f>
        <v>0</v>
      </c>
      <c r="BG100" s="188">
        <f>IF(U100="zákl. prenesená",N100,0)</f>
        <v>0</v>
      </c>
      <c r="BH100" s="188">
        <f>IF(U100="zníž. prenesená",N100,0)</f>
        <v>0</v>
      </c>
      <c r="BI100" s="188">
        <f>IF(U100="nulová",N100,0)</f>
        <v>0</v>
      </c>
      <c r="BJ100" s="187" t="s">
        <v>88</v>
      </c>
      <c r="BK100" s="184"/>
      <c r="BL100" s="184"/>
      <c r="BM100" s="184"/>
    </row>
    <row r="101" spans="2:65" s="1" customFormat="1" ht="18" customHeight="1">
      <c r="B101" s="179"/>
      <c r="C101" s="180"/>
      <c r="D101" s="145" t="s">
        <v>183</v>
      </c>
      <c r="E101" s="181"/>
      <c r="F101" s="181"/>
      <c r="G101" s="181"/>
      <c r="H101" s="181"/>
      <c r="I101" s="180"/>
      <c r="J101" s="180"/>
      <c r="K101" s="180"/>
      <c r="L101" s="180"/>
      <c r="M101" s="180"/>
      <c r="N101" s="140">
        <f>ROUND(N89*T101,2)</f>
        <v>0</v>
      </c>
      <c r="O101" s="182"/>
      <c r="P101" s="182"/>
      <c r="Q101" s="182"/>
      <c r="R101" s="183"/>
      <c r="S101" s="184"/>
      <c r="T101" s="185"/>
      <c r="U101" s="186" t="s">
        <v>43</v>
      </c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7" t="s">
        <v>179</v>
      </c>
      <c r="AZ101" s="184"/>
      <c r="BA101" s="184"/>
      <c r="BB101" s="184"/>
      <c r="BC101" s="184"/>
      <c r="BD101" s="184"/>
      <c r="BE101" s="188">
        <f>IF(U101="základná",N101,0)</f>
        <v>0</v>
      </c>
      <c r="BF101" s="188">
        <f>IF(U101="znížená",N101,0)</f>
        <v>0</v>
      </c>
      <c r="BG101" s="188">
        <f>IF(U101="zákl. prenesená",N101,0)</f>
        <v>0</v>
      </c>
      <c r="BH101" s="188">
        <f>IF(U101="zníž. prenesená",N101,0)</f>
        <v>0</v>
      </c>
      <c r="BI101" s="188">
        <f>IF(U101="nulová",N101,0)</f>
        <v>0</v>
      </c>
      <c r="BJ101" s="187" t="s">
        <v>88</v>
      </c>
      <c r="BK101" s="184"/>
      <c r="BL101" s="184"/>
      <c r="BM101" s="184"/>
    </row>
    <row r="102" spans="2:65" s="1" customFormat="1" ht="18" customHeight="1">
      <c r="B102" s="179"/>
      <c r="C102" s="180"/>
      <c r="D102" s="181" t="s">
        <v>184</v>
      </c>
      <c r="E102" s="180"/>
      <c r="F102" s="180"/>
      <c r="G102" s="180"/>
      <c r="H102" s="180"/>
      <c r="I102" s="180"/>
      <c r="J102" s="180"/>
      <c r="K102" s="180"/>
      <c r="L102" s="180"/>
      <c r="M102" s="180"/>
      <c r="N102" s="140">
        <f>ROUND(N89*T102,2)</f>
        <v>0</v>
      </c>
      <c r="O102" s="182"/>
      <c r="P102" s="182"/>
      <c r="Q102" s="182"/>
      <c r="R102" s="183"/>
      <c r="S102" s="184"/>
      <c r="T102" s="189"/>
      <c r="U102" s="190" t="s">
        <v>43</v>
      </c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7" t="s">
        <v>185</v>
      </c>
      <c r="AZ102" s="184"/>
      <c r="BA102" s="184"/>
      <c r="BB102" s="184"/>
      <c r="BC102" s="184"/>
      <c r="BD102" s="184"/>
      <c r="BE102" s="188">
        <f>IF(U102="základná",N102,0)</f>
        <v>0</v>
      </c>
      <c r="BF102" s="188">
        <f>IF(U102="znížená",N102,0)</f>
        <v>0</v>
      </c>
      <c r="BG102" s="188">
        <f>IF(U102="zákl. prenesená",N102,0)</f>
        <v>0</v>
      </c>
      <c r="BH102" s="188">
        <f>IF(U102="zníž. prenesená",N102,0)</f>
        <v>0</v>
      </c>
      <c r="BI102" s="188">
        <f>IF(U102="nulová",N102,0)</f>
        <v>0</v>
      </c>
      <c r="BJ102" s="187" t="s">
        <v>88</v>
      </c>
      <c r="BK102" s="184"/>
      <c r="BL102" s="184"/>
      <c r="BM102" s="184"/>
    </row>
    <row r="103" spans="2:18" s="1" customFormat="1" ht="13.5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1" customFormat="1" ht="29.25" customHeight="1">
      <c r="B104" s="44"/>
      <c r="C104" s="150" t="s">
        <v>143</v>
      </c>
      <c r="D104" s="151"/>
      <c r="E104" s="151"/>
      <c r="F104" s="151"/>
      <c r="G104" s="151"/>
      <c r="H104" s="151"/>
      <c r="I104" s="151"/>
      <c r="J104" s="151"/>
      <c r="K104" s="151"/>
      <c r="L104" s="152">
        <f>ROUND(SUM(N89+N96),2)</f>
        <v>0</v>
      </c>
      <c r="M104" s="152"/>
      <c r="N104" s="152"/>
      <c r="O104" s="152"/>
      <c r="P104" s="152"/>
      <c r="Q104" s="152"/>
      <c r="R104" s="46"/>
    </row>
    <row r="105" spans="2:18" s="1" customFormat="1" ht="6.95" customHeight="1"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5"/>
    </row>
    <row r="109" spans="2:18" s="1" customFormat="1" ht="6.95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</row>
    <row r="110" spans="2:18" s="1" customFormat="1" ht="36.95" customHeight="1">
      <c r="B110" s="44"/>
      <c r="C110" s="25" t="s">
        <v>186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30" customHeight="1">
      <c r="B112" s="44"/>
      <c r="C112" s="36" t="s">
        <v>17</v>
      </c>
      <c r="D112" s="45"/>
      <c r="E112" s="45"/>
      <c r="F112" s="155" t="str">
        <f>F6</f>
        <v>Poľnohospodárska bioplynová stanica Dvor Mikuláš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45"/>
      <c r="R112" s="46"/>
    </row>
    <row r="113" spans="2:18" ht="30" customHeight="1">
      <c r="B113" s="24"/>
      <c r="C113" s="36" t="s">
        <v>150</v>
      </c>
      <c r="D113" s="29"/>
      <c r="E113" s="29"/>
      <c r="F113" s="155" t="s">
        <v>746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7"/>
    </row>
    <row r="114" spans="2:18" s="1" customFormat="1" ht="36.95" customHeight="1">
      <c r="B114" s="44"/>
      <c r="C114" s="83" t="s">
        <v>152</v>
      </c>
      <c r="D114" s="45"/>
      <c r="E114" s="45"/>
      <c r="F114" s="85" t="str">
        <f>F8</f>
        <v>02-04 - 04 - Skladovacia nádrž - 30/10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18" customHeight="1">
      <c r="B116" s="44"/>
      <c r="C116" s="36" t="s">
        <v>21</v>
      </c>
      <c r="D116" s="45"/>
      <c r="E116" s="45"/>
      <c r="F116" s="31" t="str">
        <f>F10</f>
        <v>Dvor Mikuláš</v>
      </c>
      <c r="G116" s="45"/>
      <c r="H116" s="45"/>
      <c r="I116" s="45"/>
      <c r="J116" s="45"/>
      <c r="K116" s="36" t="s">
        <v>23</v>
      </c>
      <c r="L116" s="45"/>
      <c r="M116" s="88" t="str">
        <f>IF(O10="","",O10)</f>
        <v>7. 9. 2018</v>
      </c>
      <c r="N116" s="88"/>
      <c r="O116" s="88"/>
      <c r="P116" s="88"/>
      <c r="Q116" s="45"/>
      <c r="R116" s="46"/>
    </row>
    <row r="117" spans="2:18" s="1" customFormat="1" ht="6.9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13.5">
      <c r="B118" s="44"/>
      <c r="C118" s="36" t="s">
        <v>25</v>
      </c>
      <c r="D118" s="45"/>
      <c r="E118" s="45"/>
      <c r="F118" s="31" t="str">
        <f>E13</f>
        <v>AGROCONTRACT Mikuláš a.s.,94655 Dubník</v>
      </c>
      <c r="G118" s="45"/>
      <c r="H118" s="45"/>
      <c r="I118" s="45"/>
      <c r="J118" s="45"/>
      <c r="K118" s="36" t="s">
        <v>31</v>
      </c>
      <c r="L118" s="45"/>
      <c r="M118" s="31" t="str">
        <f>E19</f>
        <v xml:space="preserve"> </v>
      </c>
      <c r="N118" s="31"/>
      <c r="O118" s="31"/>
      <c r="P118" s="31"/>
      <c r="Q118" s="31"/>
      <c r="R118" s="46"/>
    </row>
    <row r="119" spans="2:18" s="1" customFormat="1" ht="14.4" customHeight="1">
      <c r="B119" s="44"/>
      <c r="C119" s="36" t="s">
        <v>29</v>
      </c>
      <c r="D119" s="45"/>
      <c r="E119" s="45"/>
      <c r="F119" s="31" t="str">
        <f>IF(E16="","",E16)</f>
        <v>Rozpočet, výkaz výmer</v>
      </c>
      <c r="G119" s="45"/>
      <c r="H119" s="45"/>
      <c r="I119" s="45"/>
      <c r="J119" s="45"/>
      <c r="K119" s="36" t="s">
        <v>34</v>
      </c>
      <c r="L119" s="45"/>
      <c r="M119" s="31" t="str">
        <f>E22</f>
        <v>Szegheőová</v>
      </c>
      <c r="N119" s="31"/>
      <c r="O119" s="31"/>
      <c r="P119" s="31"/>
      <c r="Q119" s="31"/>
      <c r="R119" s="46"/>
    </row>
    <row r="120" spans="2:18" s="1" customFormat="1" ht="10.3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pans="2:27" s="8" customFormat="1" ht="29.25" customHeight="1">
      <c r="B121" s="191"/>
      <c r="C121" s="192" t="s">
        <v>187</v>
      </c>
      <c r="D121" s="193" t="s">
        <v>188</v>
      </c>
      <c r="E121" s="193" t="s">
        <v>58</v>
      </c>
      <c r="F121" s="193" t="s">
        <v>189</v>
      </c>
      <c r="G121" s="193"/>
      <c r="H121" s="193"/>
      <c r="I121" s="193"/>
      <c r="J121" s="193" t="s">
        <v>190</v>
      </c>
      <c r="K121" s="193" t="s">
        <v>191</v>
      </c>
      <c r="L121" s="193" t="s">
        <v>192</v>
      </c>
      <c r="M121" s="193"/>
      <c r="N121" s="193" t="s">
        <v>158</v>
      </c>
      <c r="O121" s="193"/>
      <c r="P121" s="193"/>
      <c r="Q121" s="194"/>
      <c r="R121" s="195"/>
      <c r="T121" s="98" t="s">
        <v>193</v>
      </c>
      <c r="U121" s="99" t="s">
        <v>40</v>
      </c>
      <c r="V121" s="99" t="s">
        <v>194</v>
      </c>
      <c r="W121" s="99" t="s">
        <v>195</v>
      </c>
      <c r="X121" s="99" t="s">
        <v>196</v>
      </c>
      <c r="Y121" s="99" t="s">
        <v>197</v>
      </c>
      <c r="Z121" s="99" t="s">
        <v>198</v>
      </c>
      <c r="AA121" s="100" t="s">
        <v>199</v>
      </c>
    </row>
    <row r="122" spans="2:63" s="1" customFormat="1" ht="29.25" customHeight="1">
      <c r="B122" s="44"/>
      <c r="C122" s="102" t="s">
        <v>155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196">
        <f>BK122</f>
        <v>0</v>
      </c>
      <c r="O122" s="197"/>
      <c r="P122" s="197"/>
      <c r="Q122" s="197"/>
      <c r="R122" s="46"/>
      <c r="T122" s="101"/>
      <c r="U122" s="65"/>
      <c r="V122" s="65"/>
      <c r="W122" s="198">
        <f>W123+W125+W127+W129+W133+W135</f>
        <v>0</v>
      </c>
      <c r="X122" s="65"/>
      <c r="Y122" s="198">
        <f>Y123+Y125+Y127+Y129+Y133+Y135</f>
        <v>0</v>
      </c>
      <c r="Z122" s="65"/>
      <c r="AA122" s="199">
        <f>AA123+AA125+AA127+AA129+AA133+AA135</f>
        <v>0</v>
      </c>
      <c r="AT122" s="20" t="s">
        <v>75</v>
      </c>
      <c r="AU122" s="20" t="s">
        <v>160</v>
      </c>
      <c r="BK122" s="200">
        <f>BK123+BK125+BK127+BK129+BK133+BK135</f>
        <v>0</v>
      </c>
    </row>
    <row r="123" spans="2:63" s="9" customFormat="1" ht="37.4" customHeight="1">
      <c r="B123" s="201"/>
      <c r="C123" s="202"/>
      <c r="D123" s="203" t="s">
        <v>451</v>
      </c>
      <c r="E123" s="203"/>
      <c r="F123" s="203"/>
      <c r="G123" s="203"/>
      <c r="H123" s="203"/>
      <c r="I123" s="203"/>
      <c r="J123" s="203"/>
      <c r="K123" s="203"/>
      <c r="L123" s="203"/>
      <c r="M123" s="203"/>
      <c r="N123" s="204">
        <f>BK123</f>
        <v>0</v>
      </c>
      <c r="O123" s="205"/>
      <c r="P123" s="205"/>
      <c r="Q123" s="205"/>
      <c r="R123" s="206"/>
      <c r="T123" s="207"/>
      <c r="U123" s="202"/>
      <c r="V123" s="202"/>
      <c r="W123" s="208">
        <f>W124</f>
        <v>0</v>
      </c>
      <c r="X123" s="202"/>
      <c r="Y123" s="208">
        <f>Y124</f>
        <v>0</v>
      </c>
      <c r="Z123" s="202"/>
      <c r="AA123" s="209">
        <f>AA124</f>
        <v>0</v>
      </c>
      <c r="AR123" s="210" t="s">
        <v>83</v>
      </c>
      <c r="AT123" s="211" t="s">
        <v>75</v>
      </c>
      <c r="AU123" s="211" t="s">
        <v>76</v>
      </c>
      <c r="AY123" s="210" t="s">
        <v>200</v>
      </c>
      <c r="BK123" s="212">
        <f>BK124</f>
        <v>0</v>
      </c>
    </row>
    <row r="124" spans="2:65" s="1" customFormat="1" ht="38.25" customHeight="1">
      <c r="B124" s="179"/>
      <c r="C124" s="213" t="s">
        <v>83</v>
      </c>
      <c r="D124" s="213" t="s">
        <v>201</v>
      </c>
      <c r="E124" s="214" t="s">
        <v>835</v>
      </c>
      <c r="F124" s="215" t="s">
        <v>836</v>
      </c>
      <c r="G124" s="215"/>
      <c r="H124" s="215"/>
      <c r="I124" s="215"/>
      <c r="J124" s="216" t="s">
        <v>234</v>
      </c>
      <c r="K124" s="217">
        <v>3</v>
      </c>
      <c r="L124" s="218">
        <v>0</v>
      </c>
      <c r="M124" s="218"/>
      <c r="N124" s="217">
        <f>ROUND(L124*K124,2)</f>
        <v>0</v>
      </c>
      <c r="O124" s="217"/>
      <c r="P124" s="217"/>
      <c r="Q124" s="217"/>
      <c r="R124" s="183"/>
      <c r="T124" s="219" t="s">
        <v>5</v>
      </c>
      <c r="U124" s="54" t="s">
        <v>43</v>
      </c>
      <c r="V124" s="45"/>
      <c r="W124" s="220">
        <f>V124*K124</f>
        <v>0</v>
      </c>
      <c r="X124" s="220">
        <v>0</v>
      </c>
      <c r="Y124" s="220">
        <f>X124*K124</f>
        <v>0</v>
      </c>
      <c r="Z124" s="220">
        <v>0</v>
      </c>
      <c r="AA124" s="221">
        <f>Z124*K124</f>
        <v>0</v>
      </c>
      <c r="AR124" s="20" t="s">
        <v>205</v>
      </c>
      <c r="AT124" s="20" t="s">
        <v>201</v>
      </c>
      <c r="AU124" s="20" t="s">
        <v>83</v>
      </c>
      <c r="AY124" s="20" t="s">
        <v>200</v>
      </c>
      <c r="BE124" s="144">
        <f>IF(U124="základná",N124,0)</f>
        <v>0</v>
      </c>
      <c r="BF124" s="144">
        <f>IF(U124="znížená",N124,0)</f>
        <v>0</v>
      </c>
      <c r="BG124" s="144">
        <f>IF(U124="zákl. prenesená",N124,0)</f>
        <v>0</v>
      </c>
      <c r="BH124" s="144">
        <f>IF(U124="zníž. prenesená",N124,0)</f>
        <v>0</v>
      </c>
      <c r="BI124" s="144">
        <f>IF(U124="nulová",N124,0)</f>
        <v>0</v>
      </c>
      <c r="BJ124" s="20" t="s">
        <v>88</v>
      </c>
      <c r="BK124" s="144">
        <f>ROUND(L124*K124,2)</f>
        <v>0</v>
      </c>
      <c r="BL124" s="20" t="s">
        <v>205</v>
      </c>
      <c r="BM124" s="20" t="s">
        <v>88</v>
      </c>
    </row>
    <row r="125" spans="2:63" s="9" customFormat="1" ht="37.4" customHeight="1">
      <c r="B125" s="201"/>
      <c r="C125" s="202"/>
      <c r="D125" s="203" t="s">
        <v>756</v>
      </c>
      <c r="E125" s="203"/>
      <c r="F125" s="203"/>
      <c r="G125" s="203"/>
      <c r="H125" s="203"/>
      <c r="I125" s="203"/>
      <c r="J125" s="203"/>
      <c r="K125" s="203"/>
      <c r="L125" s="203"/>
      <c r="M125" s="203"/>
      <c r="N125" s="222">
        <f>BK125</f>
        <v>0</v>
      </c>
      <c r="O125" s="223"/>
      <c r="P125" s="223"/>
      <c r="Q125" s="223"/>
      <c r="R125" s="206"/>
      <c r="T125" s="207"/>
      <c r="U125" s="202"/>
      <c r="V125" s="202"/>
      <c r="W125" s="208">
        <f>W126</f>
        <v>0</v>
      </c>
      <c r="X125" s="202"/>
      <c r="Y125" s="208">
        <f>Y126</f>
        <v>0</v>
      </c>
      <c r="Z125" s="202"/>
      <c r="AA125" s="209">
        <f>AA126</f>
        <v>0</v>
      </c>
      <c r="AR125" s="210" t="s">
        <v>83</v>
      </c>
      <c r="AT125" s="211" t="s">
        <v>75</v>
      </c>
      <c r="AU125" s="211" t="s">
        <v>76</v>
      </c>
      <c r="AY125" s="210" t="s">
        <v>200</v>
      </c>
      <c r="BK125" s="212">
        <f>BK126</f>
        <v>0</v>
      </c>
    </row>
    <row r="126" spans="2:65" s="1" customFormat="1" ht="25.5" customHeight="1">
      <c r="B126" s="179"/>
      <c r="C126" s="213" t="s">
        <v>88</v>
      </c>
      <c r="D126" s="213" t="s">
        <v>201</v>
      </c>
      <c r="E126" s="214" t="s">
        <v>837</v>
      </c>
      <c r="F126" s="215" t="s">
        <v>838</v>
      </c>
      <c r="G126" s="215"/>
      <c r="H126" s="215"/>
      <c r="I126" s="215"/>
      <c r="J126" s="216" t="s">
        <v>251</v>
      </c>
      <c r="K126" s="217">
        <v>35</v>
      </c>
      <c r="L126" s="218">
        <v>0</v>
      </c>
      <c r="M126" s="218"/>
      <c r="N126" s="217">
        <f>ROUND(L126*K126,2)</f>
        <v>0</v>
      </c>
      <c r="O126" s="217"/>
      <c r="P126" s="217"/>
      <c r="Q126" s="217"/>
      <c r="R126" s="183"/>
      <c r="T126" s="219" t="s">
        <v>5</v>
      </c>
      <c r="U126" s="54" t="s">
        <v>43</v>
      </c>
      <c r="V126" s="45"/>
      <c r="W126" s="220">
        <f>V126*K126</f>
        <v>0</v>
      </c>
      <c r="X126" s="220">
        <v>0</v>
      </c>
      <c r="Y126" s="220">
        <f>X126*K126</f>
        <v>0</v>
      </c>
      <c r="Z126" s="220">
        <v>0</v>
      </c>
      <c r="AA126" s="221">
        <f>Z126*K126</f>
        <v>0</v>
      </c>
      <c r="AR126" s="20" t="s">
        <v>205</v>
      </c>
      <c r="AT126" s="20" t="s">
        <v>201</v>
      </c>
      <c r="AU126" s="20" t="s">
        <v>83</v>
      </c>
      <c r="AY126" s="20" t="s">
        <v>200</v>
      </c>
      <c r="BE126" s="144">
        <f>IF(U126="základná",N126,0)</f>
        <v>0</v>
      </c>
      <c r="BF126" s="144">
        <f>IF(U126="znížená",N126,0)</f>
        <v>0</v>
      </c>
      <c r="BG126" s="144">
        <f>IF(U126="zákl. prenesená",N126,0)</f>
        <v>0</v>
      </c>
      <c r="BH126" s="144">
        <f>IF(U126="zníž. prenesená",N126,0)</f>
        <v>0</v>
      </c>
      <c r="BI126" s="144">
        <f>IF(U126="nulová",N126,0)</f>
        <v>0</v>
      </c>
      <c r="BJ126" s="20" t="s">
        <v>88</v>
      </c>
      <c r="BK126" s="144">
        <f>ROUND(L126*K126,2)</f>
        <v>0</v>
      </c>
      <c r="BL126" s="20" t="s">
        <v>205</v>
      </c>
      <c r="BM126" s="20" t="s">
        <v>205</v>
      </c>
    </row>
    <row r="127" spans="2:63" s="9" customFormat="1" ht="37.4" customHeight="1">
      <c r="B127" s="201"/>
      <c r="C127" s="202"/>
      <c r="D127" s="203" t="s">
        <v>748</v>
      </c>
      <c r="E127" s="203"/>
      <c r="F127" s="203"/>
      <c r="G127" s="203"/>
      <c r="H127" s="203"/>
      <c r="I127" s="203"/>
      <c r="J127" s="203"/>
      <c r="K127" s="203"/>
      <c r="L127" s="203"/>
      <c r="M127" s="203"/>
      <c r="N127" s="222">
        <f>BK127</f>
        <v>0</v>
      </c>
      <c r="O127" s="223"/>
      <c r="P127" s="223"/>
      <c r="Q127" s="223"/>
      <c r="R127" s="206"/>
      <c r="T127" s="207"/>
      <c r="U127" s="202"/>
      <c r="V127" s="202"/>
      <c r="W127" s="208">
        <f>W128</f>
        <v>0</v>
      </c>
      <c r="X127" s="202"/>
      <c r="Y127" s="208">
        <f>Y128</f>
        <v>0</v>
      </c>
      <c r="Z127" s="202"/>
      <c r="AA127" s="209">
        <f>AA128</f>
        <v>0</v>
      </c>
      <c r="AR127" s="210" t="s">
        <v>83</v>
      </c>
      <c r="AT127" s="211" t="s">
        <v>75</v>
      </c>
      <c r="AU127" s="211" t="s">
        <v>76</v>
      </c>
      <c r="AY127" s="210" t="s">
        <v>200</v>
      </c>
      <c r="BK127" s="212">
        <f>BK128</f>
        <v>0</v>
      </c>
    </row>
    <row r="128" spans="2:65" s="1" customFormat="1" ht="16.5" customHeight="1">
      <c r="B128" s="179"/>
      <c r="C128" s="213" t="s">
        <v>209</v>
      </c>
      <c r="D128" s="213" t="s">
        <v>201</v>
      </c>
      <c r="E128" s="214" t="s">
        <v>751</v>
      </c>
      <c r="F128" s="215" t="s">
        <v>839</v>
      </c>
      <c r="G128" s="215"/>
      <c r="H128" s="215"/>
      <c r="I128" s="215"/>
      <c r="J128" s="216" t="s">
        <v>234</v>
      </c>
      <c r="K128" s="217">
        <v>1</v>
      </c>
      <c r="L128" s="218">
        <v>0</v>
      </c>
      <c r="M128" s="218"/>
      <c r="N128" s="217">
        <f>ROUND(L128*K128,2)</f>
        <v>0</v>
      </c>
      <c r="O128" s="217"/>
      <c r="P128" s="217"/>
      <c r="Q128" s="217"/>
      <c r="R128" s="183"/>
      <c r="T128" s="219" t="s">
        <v>5</v>
      </c>
      <c r="U128" s="54" t="s">
        <v>43</v>
      </c>
      <c r="V128" s="45"/>
      <c r="W128" s="220">
        <f>V128*K128</f>
        <v>0</v>
      </c>
      <c r="X128" s="220">
        <v>0</v>
      </c>
      <c r="Y128" s="220">
        <f>X128*K128</f>
        <v>0</v>
      </c>
      <c r="Z128" s="220">
        <v>0</v>
      </c>
      <c r="AA128" s="221">
        <f>Z128*K128</f>
        <v>0</v>
      </c>
      <c r="AR128" s="20" t="s">
        <v>205</v>
      </c>
      <c r="AT128" s="20" t="s">
        <v>201</v>
      </c>
      <c r="AU128" s="20" t="s">
        <v>83</v>
      </c>
      <c r="AY128" s="20" t="s">
        <v>200</v>
      </c>
      <c r="BE128" s="144">
        <f>IF(U128="základná",N128,0)</f>
        <v>0</v>
      </c>
      <c r="BF128" s="144">
        <f>IF(U128="znížená",N128,0)</f>
        <v>0</v>
      </c>
      <c r="BG128" s="144">
        <f>IF(U128="zákl. prenesená",N128,0)</f>
        <v>0</v>
      </c>
      <c r="BH128" s="144">
        <f>IF(U128="zníž. prenesená",N128,0)</f>
        <v>0</v>
      </c>
      <c r="BI128" s="144">
        <f>IF(U128="nulová",N128,0)</f>
        <v>0</v>
      </c>
      <c r="BJ128" s="20" t="s">
        <v>88</v>
      </c>
      <c r="BK128" s="144">
        <f>ROUND(L128*K128,2)</f>
        <v>0</v>
      </c>
      <c r="BL128" s="20" t="s">
        <v>205</v>
      </c>
      <c r="BM128" s="20" t="s">
        <v>212</v>
      </c>
    </row>
    <row r="129" spans="2:63" s="9" customFormat="1" ht="37.4" customHeight="1">
      <c r="B129" s="201"/>
      <c r="C129" s="202"/>
      <c r="D129" s="203" t="s">
        <v>834</v>
      </c>
      <c r="E129" s="203"/>
      <c r="F129" s="203"/>
      <c r="G129" s="203"/>
      <c r="H129" s="203"/>
      <c r="I129" s="203"/>
      <c r="J129" s="203"/>
      <c r="K129" s="203"/>
      <c r="L129" s="203"/>
      <c r="M129" s="203"/>
      <c r="N129" s="222">
        <f>BK129</f>
        <v>0</v>
      </c>
      <c r="O129" s="223"/>
      <c r="P129" s="223"/>
      <c r="Q129" s="223"/>
      <c r="R129" s="206"/>
      <c r="T129" s="207"/>
      <c r="U129" s="202"/>
      <c r="V129" s="202"/>
      <c r="W129" s="208">
        <f>SUM(W130:W132)</f>
        <v>0</v>
      </c>
      <c r="X129" s="202"/>
      <c r="Y129" s="208">
        <f>SUM(Y130:Y132)</f>
        <v>0</v>
      </c>
      <c r="Z129" s="202"/>
      <c r="AA129" s="209">
        <f>SUM(AA130:AA132)</f>
        <v>0</v>
      </c>
      <c r="AR129" s="210" t="s">
        <v>83</v>
      </c>
      <c r="AT129" s="211" t="s">
        <v>75</v>
      </c>
      <c r="AU129" s="211" t="s">
        <v>76</v>
      </c>
      <c r="AY129" s="210" t="s">
        <v>200</v>
      </c>
      <c r="BK129" s="212">
        <f>SUM(BK130:BK132)</f>
        <v>0</v>
      </c>
    </row>
    <row r="130" spans="2:65" s="1" customFormat="1" ht="38.25" customHeight="1">
      <c r="B130" s="179"/>
      <c r="C130" s="213" t="s">
        <v>205</v>
      </c>
      <c r="D130" s="213" t="s">
        <v>201</v>
      </c>
      <c r="E130" s="214" t="s">
        <v>840</v>
      </c>
      <c r="F130" s="215" t="s">
        <v>841</v>
      </c>
      <c r="G130" s="215"/>
      <c r="H130" s="215"/>
      <c r="I130" s="215"/>
      <c r="J130" s="216" t="s">
        <v>234</v>
      </c>
      <c r="K130" s="217">
        <v>3</v>
      </c>
      <c r="L130" s="218">
        <v>0</v>
      </c>
      <c r="M130" s="218"/>
      <c r="N130" s="217">
        <f>ROUND(L130*K130,2)</f>
        <v>0</v>
      </c>
      <c r="O130" s="217"/>
      <c r="P130" s="217"/>
      <c r="Q130" s="217"/>
      <c r="R130" s="183"/>
      <c r="T130" s="219" t="s">
        <v>5</v>
      </c>
      <c r="U130" s="54" t="s">
        <v>43</v>
      </c>
      <c r="V130" s="45"/>
      <c r="W130" s="220">
        <f>V130*K130</f>
        <v>0</v>
      </c>
      <c r="X130" s="220">
        <v>0</v>
      </c>
      <c r="Y130" s="220">
        <f>X130*K130</f>
        <v>0</v>
      </c>
      <c r="Z130" s="220">
        <v>0</v>
      </c>
      <c r="AA130" s="221">
        <f>Z130*K130</f>
        <v>0</v>
      </c>
      <c r="AR130" s="20" t="s">
        <v>205</v>
      </c>
      <c r="AT130" s="20" t="s">
        <v>201</v>
      </c>
      <c r="AU130" s="20" t="s">
        <v>83</v>
      </c>
      <c r="AY130" s="20" t="s">
        <v>200</v>
      </c>
      <c r="BE130" s="144">
        <f>IF(U130="základná",N130,0)</f>
        <v>0</v>
      </c>
      <c r="BF130" s="144">
        <f>IF(U130="znížená",N130,0)</f>
        <v>0</v>
      </c>
      <c r="BG130" s="144">
        <f>IF(U130="zákl. prenesená",N130,0)</f>
        <v>0</v>
      </c>
      <c r="BH130" s="144">
        <f>IF(U130="zníž. prenesená",N130,0)</f>
        <v>0</v>
      </c>
      <c r="BI130" s="144">
        <f>IF(U130="nulová",N130,0)</f>
        <v>0</v>
      </c>
      <c r="BJ130" s="20" t="s">
        <v>88</v>
      </c>
      <c r="BK130" s="144">
        <f>ROUND(L130*K130,2)</f>
        <v>0</v>
      </c>
      <c r="BL130" s="20" t="s">
        <v>205</v>
      </c>
      <c r="BM130" s="20" t="s">
        <v>216</v>
      </c>
    </row>
    <row r="131" spans="2:65" s="1" customFormat="1" ht="16.5" customHeight="1">
      <c r="B131" s="179"/>
      <c r="C131" s="213" t="s">
        <v>217</v>
      </c>
      <c r="D131" s="213" t="s">
        <v>201</v>
      </c>
      <c r="E131" s="214" t="s">
        <v>842</v>
      </c>
      <c r="F131" s="215" t="s">
        <v>843</v>
      </c>
      <c r="G131" s="215"/>
      <c r="H131" s="215"/>
      <c r="I131" s="215"/>
      <c r="J131" s="216" t="s">
        <v>234</v>
      </c>
      <c r="K131" s="217">
        <v>1</v>
      </c>
      <c r="L131" s="218">
        <v>0</v>
      </c>
      <c r="M131" s="218"/>
      <c r="N131" s="217">
        <f>ROUND(L131*K131,2)</f>
        <v>0</v>
      </c>
      <c r="O131" s="217"/>
      <c r="P131" s="217"/>
      <c r="Q131" s="217"/>
      <c r="R131" s="183"/>
      <c r="T131" s="219" t="s">
        <v>5</v>
      </c>
      <c r="U131" s="54" t="s">
        <v>43</v>
      </c>
      <c r="V131" s="45"/>
      <c r="W131" s="220">
        <f>V131*K131</f>
        <v>0</v>
      </c>
      <c r="X131" s="220">
        <v>0</v>
      </c>
      <c r="Y131" s="220">
        <f>X131*K131</f>
        <v>0</v>
      </c>
      <c r="Z131" s="220">
        <v>0</v>
      </c>
      <c r="AA131" s="221">
        <f>Z131*K131</f>
        <v>0</v>
      </c>
      <c r="AR131" s="20" t="s">
        <v>205</v>
      </c>
      <c r="AT131" s="20" t="s">
        <v>201</v>
      </c>
      <c r="AU131" s="20" t="s">
        <v>83</v>
      </c>
      <c r="AY131" s="20" t="s">
        <v>200</v>
      </c>
      <c r="BE131" s="144">
        <f>IF(U131="základná",N131,0)</f>
        <v>0</v>
      </c>
      <c r="BF131" s="144">
        <f>IF(U131="znížená",N131,0)</f>
        <v>0</v>
      </c>
      <c r="BG131" s="144">
        <f>IF(U131="zákl. prenesená",N131,0)</f>
        <v>0</v>
      </c>
      <c r="BH131" s="144">
        <f>IF(U131="zníž. prenesená",N131,0)</f>
        <v>0</v>
      </c>
      <c r="BI131" s="144">
        <f>IF(U131="nulová",N131,0)</f>
        <v>0</v>
      </c>
      <c r="BJ131" s="20" t="s">
        <v>88</v>
      </c>
      <c r="BK131" s="144">
        <f>ROUND(L131*K131,2)</f>
        <v>0</v>
      </c>
      <c r="BL131" s="20" t="s">
        <v>205</v>
      </c>
      <c r="BM131" s="20" t="s">
        <v>220</v>
      </c>
    </row>
    <row r="132" spans="2:65" s="1" customFormat="1" ht="16.5" customHeight="1">
      <c r="B132" s="179"/>
      <c r="C132" s="213" t="s">
        <v>212</v>
      </c>
      <c r="D132" s="213" t="s">
        <v>201</v>
      </c>
      <c r="E132" s="214" t="s">
        <v>844</v>
      </c>
      <c r="F132" s="215" t="s">
        <v>845</v>
      </c>
      <c r="G132" s="215"/>
      <c r="H132" s="215"/>
      <c r="I132" s="215"/>
      <c r="J132" s="216" t="s">
        <v>234</v>
      </c>
      <c r="K132" s="217">
        <v>1</v>
      </c>
      <c r="L132" s="218">
        <v>0</v>
      </c>
      <c r="M132" s="218"/>
      <c r="N132" s="217">
        <f>ROUND(L132*K132,2)</f>
        <v>0</v>
      </c>
      <c r="O132" s="217"/>
      <c r="P132" s="217"/>
      <c r="Q132" s="217"/>
      <c r="R132" s="183"/>
      <c r="T132" s="219" t="s">
        <v>5</v>
      </c>
      <c r="U132" s="54" t="s">
        <v>43</v>
      </c>
      <c r="V132" s="45"/>
      <c r="W132" s="220">
        <f>V132*K132</f>
        <v>0</v>
      </c>
      <c r="X132" s="220">
        <v>0</v>
      </c>
      <c r="Y132" s="220">
        <f>X132*K132</f>
        <v>0</v>
      </c>
      <c r="Z132" s="220">
        <v>0</v>
      </c>
      <c r="AA132" s="221">
        <f>Z132*K132</f>
        <v>0</v>
      </c>
      <c r="AR132" s="20" t="s">
        <v>205</v>
      </c>
      <c r="AT132" s="20" t="s">
        <v>201</v>
      </c>
      <c r="AU132" s="20" t="s">
        <v>83</v>
      </c>
      <c r="AY132" s="20" t="s">
        <v>200</v>
      </c>
      <c r="BE132" s="144">
        <f>IF(U132="základná",N132,0)</f>
        <v>0</v>
      </c>
      <c r="BF132" s="144">
        <f>IF(U132="znížená",N132,0)</f>
        <v>0</v>
      </c>
      <c r="BG132" s="144">
        <f>IF(U132="zákl. prenesená",N132,0)</f>
        <v>0</v>
      </c>
      <c r="BH132" s="144">
        <f>IF(U132="zníž. prenesená",N132,0)</f>
        <v>0</v>
      </c>
      <c r="BI132" s="144">
        <f>IF(U132="nulová",N132,0)</f>
        <v>0</v>
      </c>
      <c r="BJ132" s="20" t="s">
        <v>88</v>
      </c>
      <c r="BK132" s="144">
        <f>ROUND(L132*K132,2)</f>
        <v>0</v>
      </c>
      <c r="BL132" s="20" t="s">
        <v>205</v>
      </c>
      <c r="BM132" s="20" t="s">
        <v>223</v>
      </c>
    </row>
    <row r="133" spans="2:63" s="9" customFormat="1" ht="37.4" customHeight="1">
      <c r="B133" s="201"/>
      <c r="C133" s="202"/>
      <c r="D133" s="203" t="s">
        <v>762</v>
      </c>
      <c r="E133" s="203"/>
      <c r="F133" s="203"/>
      <c r="G133" s="203"/>
      <c r="H133" s="203"/>
      <c r="I133" s="203"/>
      <c r="J133" s="203"/>
      <c r="K133" s="203"/>
      <c r="L133" s="203"/>
      <c r="M133" s="203"/>
      <c r="N133" s="222">
        <f>BK133</f>
        <v>0</v>
      </c>
      <c r="O133" s="223"/>
      <c r="P133" s="223"/>
      <c r="Q133" s="223"/>
      <c r="R133" s="206"/>
      <c r="T133" s="207"/>
      <c r="U133" s="202"/>
      <c r="V133" s="202"/>
      <c r="W133" s="208">
        <f>W134</f>
        <v>0</v>
      </c>
      <c r="X133" s="202"/>
      <c r="Y133" s="208">
        <f>Y134</f>
        <v>0</v>
      </c>
      <c r="Z133" s="202"/>
      <c r="AA133" s="209">
        <f>AA134</f>
        <v>0</v>
      </c>
      <c r="AR133" s="210" t="s">
        <v>83</v>
      </c>
      <c r="AT133" s="211" t="s">
        <v>75</v>
      </c>
      <c r="AU133" s="211" t="s">
        <v>76</v>
      </c>
      <c r="AY133" s="210" t="s">
        <v>200</v>
      </c>
      <c r="BK133" s="212">
        <f>BK134</f>
        <v>0</v>
      </c>
    </row>
    <row r="134" spans="2:65" s="1" customFormat="1" ht="16.5" customHeight="1">
      <c r="B134" s="179"/>
      <c r="C134" s="213" t="s">
        <v>224</v>
      </c>
      <c r="D134" s="213" t="s">
        <v>201</v>
      </c>
      <c r="E134" s="214" t="s">
        <v>811</v>
      </c>
      <c r="F134" s="215" t="s">
        <v>812</v>
      </c>
      <c r="G134" s="215"/>
      <c r="H134" s="215"/>
      <c r="I134" s="215"/>
      <c r="J134" s="216" t="s">
        <v>234</v>
      </c>
      <c r="K134" s="217">
        <v>1</v>
      </c>
      <c r="L134" s="218">
        <v>0</v>
      </c>
      <c r="M134" s="218"/>
      <c r="N134" s="217">
        <f>ROUND(L134*K134,2)</f>
        <v>0</v>
      </c>
      <c r="O134" s="217"/>
      <c r="P134" s="217"/>
      <c r="Q134" s="217"/>
      <c r="R134" s="183"/>
      <c r="T134" s="219" t="s">
        <v>5</v>
      </c>
      <c r="U134" s="54" t="s">
        <v>43</v>
      </c>
      <c r="V134" s="45"/>
      <c r="W134" s="220">
        <f>V134*K134</f>
        <v>0</v>
      </c>
      <c r="X134" s="220">
        <v>0</v>
      </c>
      <c r="Y134" s="220">
        <f>X134*K134</f>
        <v>0</v>
      </c>
      <c r="Z134" s="220">
        <v>0</v>
      </c>
      <c r="AA134" s="221">
        <f>Z134*K134</f>
        <v>0</v>
      </c>
      <c r="AR134" s="20" t="s">
        <v>205</v>
      </c>
      <c r="AT134" s="20" t="s">
        <v>201</v>
      </c>
      <c r="AU134" s="20" t="s">
        <v>83</v>
      </c>
      <c r="AY134" s="20" t="s">
        <v>200</v>
      </c>
      <c r="BE134" s="144">
        <f>IF(U134="základná",N134,0)</f>
        <v>0</v>
      </c>
      <c r="BF134" s="144">
        <f>IF(U134="znížená",N134,0)</f>
        <v>0</v>
      </c>
      <c r="BG134" s="144">
        <f>IF(U134="zákl. prenesená",N134,0)</f>
        <v>0</v>
      </c>
      <c r="BH134" s="144">
        <f>IF(U134="zníž. prenesená",N134,0)</f>
        <v>0</v>
      </c>
      <c r="BI134" s="144">
        <f>IF(U134="nulová",N134,0)</f>
        <v>0</v>
      </c>
      <c r="BJ134" s="20" t="s">
        <v>88</v>
      </c>
      <c r="BK134" s="144">
        <f>ROUND(L134*K134,2)</f>
        <v>0</v>
      </c>
      <c r="BL134" s="20" t="s">
        <v>205</v>
      </c>
      <c r="BM134" s="20" t="s">
        <v>227</v>
      </c>
    </row>
    <row r="135" spans="2:63" s="1" customFormat="1" ht="49.9" customHeight="1">
      <c r="B135" s="44"/>
      <c r="C135" s="45"/>
      <c r="D135" s="203" t="s">
        <v>447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224">
        <f>BK135</f>
        <v>0</v>
      </c>
      <c r="O135" s="225"/>
      <c r="P135" s="225"/>
      <c r="Q135" s="225"/>
      <c r="R135" s="46"/>
      <c r="T135" s="226"/>
      <c r="U135" s="70"/>
      <c r="V135" s="70"/>
      <c r="W135" s="70"/>
      <c r="X135" s="70"/>
      <c r="Y135" s="70"/>
      <c r="Z135" s="70"/>
      <c r="AA135" s="72"/>
      <c r="AT135" s="20" t="s">
        <v>75</v>
      </c>
      <c r="AU135" s="20" t="s">
        <v>76</v>
      </c>
      <c r="AY135" s="20" t="s">
        <v>448</v>
      </c>
      <c r="BK135" s="144">
        <v>0</v>
      </c>
    </row>
    <row r="136" spans="2:18" s="1" customFormat="1" ht="6.95" customHeight="1"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5"/>
    </row>
  </sheetData>
  <mergeCells count="98">
    <mergeCell ref="F132:I132"/>
    <mergeCell ref="F128:I128"/>
    <mergeCell ref="F126:I126"/>
    <mergeCell ref="F130:I130"/>
    <mergeCell ref="F131:I131"/>
    <mergeCell ref="F134:I134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L121:M121"/>
    <mergeCell ref="N121:Q121"/>
    <mergeCell ref="L134:M134"/>
    <mergeCell ref="L126:M126"/>
    <mergeCell ref="L128:M128"/>
    <mergeCell ref="L130:M130"/>
    <mergeCell ref="L131:M131"/>
    <mergeCell ref="L132:M132"/>
    <mergeCell ref="N135:Q135"/>
    <mergeCell ref="N130:Q130"/>
    <mergeCell ref="N131:Q131"/>
    <mergeCell ref="N132:Q132"/>
    <mergeCell ref="N134:Q134"/>
    <mergeCell ref="N129:Q129"/>
    <mergeCell ref="N133:Q133"/>
    <mergeCell ref="F121:I121"/>
    <mergeCell ref="F124:I124"/>
    <mergeCell ref="L124:M124"/>
    <mergeCell ref="N124:Q124"/>
    <mergeCell ref="N126:Q126"/>
    <mergeCell ref="N128:Q128"/>
    <mergeCell ref="N122:Q122"/>
    <mergeCell ref="N123:Q123"/>
    <mergeCell ref="N125:Q125"/>
    <mergeCell ref="N127:Q127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128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746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846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N93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(SUM(BE93:BE100)+SUM(BE119:BE130))</f>
        <v>0</v>
      </c>
      <c r="I33" s="45"/>
      <c r="J33" s="45"/>
      <c r="K33" s="45"/>
      <c r="L33" s="45"/>
      <c r="M33" s="162">
        <f>ROUND((SUM(BE93:BE100)+SUM(BE119:BE130)),2)*F33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(SUM(BF93:BF100)+SUM(BF119:BF130))</f>
        <v>0</v>
      </c>
      <c r="I34" s="45"/>
      <c r="J34" s="45"/>
      <c r="K34" s="45"/>
      <c r="L34" s="45"/>
      <c r="M34" s="162">
        <f>ROUND((SUM(BF93:BF100)+SUM(BF119:BF130)),2)*F34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(SUM(BG93:BG100)+SUM(BG119:BG130))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(SUM(BH93:BH100)+SUM(BH119:BH130))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(SUM(BI93:BI100)+SUM(BI119:BI130))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746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02-05 - 05 - Kogeneračná jednotka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N119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847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N120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848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N129</f>
        <v>0</v>
      </c>
      <c r="O91" s="172"/>
      <c r="P91" s="172"/>
      <c r="Q91" s="172"/>
      <c r="R91" s="175"/>
    </row>
    <row r="92" spans="2:18" s="1" customFormat="1" ht="21.8" customHeight="1">
      <c r="B92" s="44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6"/>
    </row>
    <row r="93" spans="2:21" s="1" customFormat="1" ht="29.25" customHeight="1">
      <c r="B93" s="44"/>
      <c r="C93" s="169" t="s">
        <v>177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170">
        <f>ROUND(N94+N95+N96+N97+N98+N99,2)</f>
        <v>0</v>
      </c>
      <c r="O93" s="176"/>
      <c r="P93" s="176"/>
      <c r="Q93" s="176"/>
      <c r="R93" s="46"/>
      <c r="T93" s="177"/>
      <c r="U93" s="178" t="s">
        <v>40</v>
      </c>
    </row>
    <row r="94" spans="2:65" s="1" customFormat="1" ht="18" customHeight="1">
      <c r="B94" s="179"/>
      <c r="C94" s="180"/>
      <c r="D94" s="145" t="s">
        <v>178</v>
      </c>
      <c r="E94" s="181"/>
      <c r="F94" s="181"/>
      <c r="G94" s="181"/>
      <c r="H94" s="181"/>
      <c r="I94" s="180"/>
      <c r="J94" s="180"/>
      <c r="K94" s="180"/>
      <c r="L94" s="180"/>
      <c r="M94" s="180"/>
      <c r="N94" s="140">
        <f>ROUND(N89*T94,2)</f>
        <v>0</v>
      </c>
      <c r="O94" s="182"/>
      <c r="P94" s="182"/>
      <c r="Q94" s="182"/>
      <c r="R94" s="183"/>
      <c r="S94" s="184"/>
      <c r="T94" s="185"/>
      <c r="U94" s="186" t="s">
        <v>43</v>
      </c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7" t="s">
        <v>179</v>
      </c>
      <c r="AZ94" s="184"/>
      <c r="BA94" s="184"/>
      <c r="BB94" s="184"/>
      <c r="BC94" s="184"/>
      <c r="BD94" s="184"/>
      <c r="BE94" s="188">
        <f>IF(U94="základná",N94,0)</f>
        <v>0</v>
      </c>
      <c r="BF94" s="188">
        <f>IF(U94="znížená",N94,0)</f>
        <v>0</v>
      </c>
      <c r="BG94" s="188">
        <f>IF(U94="zákl. prenesená",N94,0)</f>
        <v>0</v>
      </c>
      <c r="BH94" s="188">
        <f>IF(U94="zníž. prenesená",N94,0)</f>
        <v>0</v>
      </c>
      <c r="BI94" s="188">
        <f>IF(U94="nulová",N94,0)</f>
        <v>0</v>
      </c>
      <c r="BJ94" s="187" t="s">
        <v>88</v>
      </c>
      <c r="BK94" s="184"/>
      <c r="BL94" s="184"/>
      <c r="BM94" s="184"/>
    </row>
    <row r="95" spans="2:65" s="1" customFormat="1" ht="18" customHeight="1">
      <c r="B95" s="179"/>
      <c r="C95" s="180"/>
      <c r="D95" s="145" t="s">
        <v>180</v>
      </c>
      <c r="E95" s="181"/>
      <c r="F95" s="181"/>
      <c r="G95" s="181"/>
      <c r="H95" s="181"/>
      <c r="I95" s="180"/>
      <c r="J95" s="180"/>
      <c r="K95" s="180"/>
      <c r="L95" s="180"/>
      <c r="M95" s="180"/>
      <c r="N95" s="140">
        <f>ROUND(N89*T95,2)</f>
        <v>0</v>
      </c>
      <c r="O95" s="182"/>
      <c r="P95" s="182"/>
      <c r="Q95" s="182"/>
      <c r="R95" s="183"/>
      <c r="S95" s="184"/>
      <c r="T95" s="185"/>
      <c r="U95" s="186" t="s">
        <v>43</v>
      </c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7" t="s">
        <v>179</v>
      </c>
      <c r="AZ95" s="184"/>
      <c r="BA95" s="184"/>
      <c r="BB95" s="184"/>
      <c r="BC95" s="184"/>
      <c r="BD95" s="184"/>
      <c r="BE95" s="188">
        <f>IF(U95="základná",N95,0)</f>
        <v>0</v>
      </c>
      <c r="BF95" s="188">
        <f>IF(U95="znížená",N95,0)</f>
        <v>0</v>
      </c>
      <c r="BG95" s="188">
        <f>IF(U95="zákl. prenesená",N95,0)</f>
        <v>0</v>
      </c>
      <c r="BH95" s="188">
        <f>IF(U95="zníž. prenesená",N95,0)</f>
        <v>0</v>
      </c>
      <c r="BI95" s="188">
        <f>IF(U95="nulová",N95,0)</f>
        <v>0</v>
      </c>
      <c r="BJ95" s="187" t="s">
        <v>88</v>
      </c>
      <c r="BK95" s="184"/>
      <c r="BL95" s="184"/>
      <c r="BM95" s="184"/>
    </row>
    <row r="96" spans="2:65" s="1" customFormat="1" ht="18" customHeight="1">
      <c r="B96" s="179"/>
      <c r="C96" s="180"/>
      <c r="D96" s="145" t="s">
        <v>181</v>
      </c>
      <c r="E96" s="181"/>
      <c r="F96" s="181"/>
      <c r="G96" s="181"/>
      <c r="H96" s="181"/>
      <c r="I96" s="180"/>
      <c r="J96" s="180"/>
      <c r="K96" s="180"/>
      <c r="L96" s="180"/>
      <c r="M96" s="180"/>
      <c r="N96" s="140">
        <f>ROUND(N89*T96,2)</f>
        <v>0</v>
      </c>
      <c r="O96" s="182"/>
      <c r="P96" s="182"/>
      <c r="Q96" s="182"/>
      <c r="R96" s="183"/>
      <c r="S96" s="184"/>
      <c r="T96" s="185"/>
      <c r="U96" s="186" t="s">
        <v>43</v>
      </c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7" t="s">
        <v>179</v>
      </c>
      <c r="AZ96" s="184"/>
      <c r="BA96" s="184"/>
      <c r="BB96" s="184"/>
      <c r="BC96" s="184"/>
      <c r="BD96" s="184"/>
      <c r="BE96" s="188">
        <f>IF(U96="základná",N96,0)</f>
        <v>0</v>
      </c>
      <c r="BF96" s="188">
        <f>IF(U96="znížená",N96,0)</f>
        <v>0</v>
      </c>
      <c r="BG96" s="188">
        <f>IF(U96="zákl. prenesená",N96,0)</f>
        <v>0</v>
      </c>
      <c r="BH96" s="188">
        <f>IF(U96="zníž. prenesená",N96,0)</f>
        <v>0</v>
      </c>
      <c r="BI96" s="188">
        <f>IF(U96="nulová",N96,0)</f>
        <v>0</v>
      </c>
      <c r="BJ96" s="187" t="s">
        <v>88</v>
      </c>
      <c r="BK96" s="184"/>
      <c r="BL96" s="184"/>
      <c r="BM96" s="184"/>
    </row>
    <row r="97" spans="2:65" s="1" customFormat="1" ht="18" customHeight="1">
      <c r="B97" s="179"/>
      <c r="C97" s="180"/>
      <c r="D97" s="145" t="s">
        <v>182</v>
      </c>
      <c r="E97" s="181"/>
      <c r="F97" s="181"/>
      <c r="G97" s="181"/>
      <c r="H97" s="181"/>
      <c r="I97" s="180"/>
      <c r="J97" s="180"/>
      <c r="K97" s="180"/>
      <c r="L97" s="180"/>
      <c r="M97" s="180"/>
      <c r="N97" s="140">
        <f>ROUND(N89*T97,2)</f>
        <v>0</v>
      </c>
      <c r="O97" s="182"/>
      <c r="P97" s="182"/>
      <c r="Q97" s="182"/>
      <c r="R97" s="183"/>
      <c r="S97" s="184"/>
      <c r="T97" s="185"/>
      <c r="U97" s="186" t="s">
        <v>43</v>
      </c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7" t="s">
        <v>179</v>
      </c>
      <c r="AZ97" s="184"/>
      <c r="BA97" s="184"/>
      <c r="BB97" s="184"/>
      <c r="BC97" s="184"/>
      <c r="BD97" s="184"/>
      <c r="BE97" s="188">
        <f>IF(U97="základná",N97,0)</f>
        <v>0</v>
      </c>
      <c r="BF97" s="188">
        <f>IF(U97="znížená",N97,0)</f>
        <v>0</v>
      </c>
      <c r="BG97" s="188">
        <f>IF(U97="zákl. prenesená",N97,0)</f>
        <v>0</v>
      </c>
      <c r="BH97" s="188">
        <f>IF(U97="zníž. prenesená",N97,0)</f>
        <v>0</v>
      </c>
      <c r="BI97" s="188">
        <f>IF(U97="nulová",N97,0)</f>
        <v>0</v>
      </c>
      <c r="BJ97" s="187" t="s">
        <v>88</v>
      </c>
      <c r="BK97" s="184"/>
      <c r="BL97" s="184"/>
      <c r="BM97" s="184"/>
    </row>
    <row r="98" spans="2:65" s="1" customFormat="1" ht="18" customHeight="1">
      <c r="B98" s="179"/>
      <c r="C98" s="180"/>
      <c r="D98" s="145" t="s">
        <v>183</v>
      </c>
      <c r="E98" s="181"/>
      <c r="F98" s="181"/>
      <c r="G98" s="181"/>
      <c r="H98" s="181"/>
      <c r="I98" s="180"/>
      <c r="J98" s="180"/>
      <c r="K98" s="180"/>
      <c r="L98" s="180"/>
      <c r="M98" s="180"/>
      <c r="N98" s="140">
        <f>ROUND(N89*T98,2)</f>
        <v>0</v>
      </c>
      <c r="O98" s="182"/>
      <c r="P98" s="182"/>
      <c r="Q98" s="182"/>
      <c r="R98" s="183"/>
      <c r="S98" s="184"/>
      <c r="T98" s="185"/>
      <c r="U98" s="186" t="s">
        <v>43</v>
      </c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7" t="s">
        <v>179</v>
      </c>
      <c r="AZ98" s="184"/>
      <c r="BA98" s="184"/>
      <c r="BB98" s="184"/>
      <c r="BC98" s="184"/>
      <c r="BD98" s="184"/>
      <c r="BE98" s="188">
        <f>IF(U98="základná",N98,0)</f>
        <v>0</v>
      </c>
      <c r="BF98" s="188">
        <f>IF(U98="znížená",N98,0)</f>
        <v>0</v>
      </c>
      <c r="BG98" s="188">
        <f>IF(U98="zákl. prenesená",N98,0)</f>
        <v>0</v>
      </c>
      <c r="BH98" s="188">
        <f>IF(U98="zníž. prenesená",N98,0)</f>
        <v>0</v>
      </c>
      <c r="BI98" s="188">
        <f>IF(U98="nulová",N98,0)</f>
        <v>0</v>
      </c>
      <c r="BJ98" s="187" t="s">
        <v>88</v>
      </c>
      <c r="BK98" s="184"/>
      <c r="BL98" s="184"/>
      <c r="BM98" s="184"/>
    </row>
    <row r="99" spans="2:65" s="1" customFormat="1" ht="18" customHeight="1">
      <c r="B99" s="179"/>
      <c r="C99" s="180"/>
      <c r="D99" s="181" t="s">
        <v>184</v>
      </c>
      <c r="E99" s="180"/>
      <c r="F99" s="180"/>
      <c r="G99" s="180"/>
      <c r="H99" s="180"/>
      <c r="I99" s="180"/>
      <c r="J99" s="180"/>
      <c r="K99" s="180"/>
      <c r="L99" s="180"/>
      <c r="M99" s="180"/>
      <c r="N99" s="140">
        <f>ROUND(N89*T99,2)</f>
        <v>0</v>
      </c>
      <c r="O99" s="182"/>
      <c r="P99" s="182"/>
      <c r="Q99" s="182"/>
      <c r="R99" s="183"/>
      <c r="S99" s="184"/>
      <c r="T99" s="189"/>
      <c r="U99" s="190" t="s">
        <v>43</v>
      </c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7" t="s">
        <v>185</v>
      </c>
      <c r="AZ99" s="184"/>
      <c r="BA99" s="184"/>
      <c r="BB99" s="184"/>
      <c r="BC99" s="184"/>
      <c r="BD99" s="184"/>
      <c r="BE99" s="188">
        <f>IF(U99="základná",N99,0)</f>
        <v>0</v>
      </c>
      <c r="BF99" s="188">
        <f>IF(U99="znížená",N99,0)</f>
        <v>0</v>
      </c>
      <c r="BG99" s="188">
        <f>IF(U99="zákl. prenesená",N99,0)</f>
        <v>0</v>
      </c>
      <c r="BH99" s="188">
        <f>IF(U99="zníž. prenesená",N99,0)</f>
        <v>0</v>
      </c>
      <c r="BI99" s="188">
        <f>IF(U99="nulová",N99,0)</f>
        <v>0</v>
      </c>
      <c r="BJ99" s="187" t="s">
        <v>88</v>
      </c>
      <c r="BK99" s="184"/>
      <c r="BL99" s="184"/>
      <c r="BM99" s="184"/>
    </row>
    <row r="100" spans="2:18" s="1" customFormat="1" ht="13.5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</row>
    <row r="101" spans="2:18" s="1" customFormat="1" ht="29.25" customHeight="1">
      <c r="B101" s="44"/>
      <c r="C101" s="150" t="s">
        <v>143</v>
      </c>
      <c r="D101" s="151"/>
      <c r="E101" s="151"/>
      <c r="F101" s="151"/>
      <c r="G101" s="151"/>
      <c r="H101" s="151"/>
      <c r="I101" s="151"/>
      <c r="J101" s="151"/>
      <c r="K101" s="151"/>
      <c r="L101" s="152">
        <f>ROUND(SUM(N89+N93),2)</f>
        <v>0</v>
      </c>
      <c r="M101" s="152"/>
      <c r="N101" s="152"/>
      <c r="O101" s="152"/>
      <c r="P101" s="152"/>
      <c r="Q101" s="152"/>
      <c r="R101" s="46"/>
    </row>
    <row r="102" spans="2:18" s="1" customFormat="1" ht="6.95" customHeight="1"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5"/>
    </row>
    <row r="106" spans="2:18" s="1" customFormat="1" ht="6.95" customHeight="1"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8"/>
    </row>
    <row r="107" spans="2:18" s="1" customFormat="1" ht="36.95" customHeight="1">
      <c r="B107" s="44"/>
      <c r="C107" s="25" t="s">
        <v>186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1" customFormat="1" ht="30" customHeight="1">
      <c r="B109" s="44"/>
      <c r="C109" s="36" t="s">
        <v>17</v>
      </c>
      <c r="D109" s="45"/>
      <c r="E109" s="45"/>
      <c r="F109" s="155" t="str">
        <f>F6</f>
        <v>Poľnohospodárska bioplynová stanica Dvor Mikuláš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5"/>
      <c r="R109" s="46"/>
    </row>
    <row r="110" spans="2:18" ht="30" customHeight="1">
      <c r="B110" s="24"/>
      <c r="C110" s="36" t="s">
        <v>150</v>
      </c>
      <c r="D110" s="29"/>
      <c r="E110" s="29"/>
      <c r="F110" s="155" t="s">
        <v>746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7"/>
    </row>
    <row r="111" spans="2:18" s="1" customFormat="1" ht="36.95" customHeight="1">
      <c r="B111" s="44"/>
      <c r="C111" s="83" t="s">
        <v>152</v>
      </c>
      <c r="D111" s="45"/>
      <c r="E111" s="45"/>
      <c r="F111" s="85" t="str">
        <f>F8</f>
        <v>02-05 - 05 - Kogeneračná jednotka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18" s="1" customFormat="1" ht="18" customHeight="1">
      <c r="B113" s="44"/>
      <c r="C113" s="36" t="s">
        <v>21</v>
      </c>
      <c r="D113" s="45"/>
      <c r="E113" s="45"/>
      <c r="F113" s="31" t="str">
        <f>F10</f>
        <v>Dvor Mikuláš</v>
      </c>
      <c r="G113" s="45"/>
      <c r="H113" s="45"/>
      <c r="I113" s="45"/>
      <c r="J113" s="45"/>
      <c r="K113" s="36" t="s">
        <v>23</v>
      </c>
      <c r="L113" s="45"/>
      <c r="M113" s="88" t="str">
        <f>IF(O10="","",O10)</f>
        <v>7. 9. 2018</v>
      </c>
      <c r="N113" s="88"/>
      <c r="O113" s="88"/>
      <c r="P113" s="88"/>
      <c r="Q113" s="45"/>
      <c r="R113" s="46"/>
    </row>
    <row r="114" spans="2:18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13.5">
      <c r="B115" s="44"/>
      <c r="C115" s="36" t="s">
        <v>25</v>
      </c>
      <c r="D115" s="45"/>
      <c r="E115" s="45"/>
      <c r="F115" s="31" t="str">
        <f>E13</f>
        <v>AGROCONTRACT Mikuláš a.s.,94655 Dubník</v>
      </c>
      <c r="G115" s="45"/>
      <c r="H115" s="45"/>
      <c r="I115" s="45"/>
      <c r="J115" s="45"/>
      <c r="K115" s="36" t="s">
        <v>31</v>
      </c>
      <c r="L115" s="45"/>
      <c r="M115" s="31" t="str">
        <f>E19</f>
        <v xml:space="preserve"> </v>
      </c>
      <c r="N115" s="31"/>
      <c r="O115" s="31"/>
      <c r="P115" s="31"/>
      <c r="Q115" s="31"/>
      <c r="R115" s="46"/>
    </row>
    <row r="116" spans="2:18" s="1" customFormat="1" ht="14.4" customHeight="1">
      <c r="B116" s="44"/>
      <c r="C116" s="36" t="s">
        <v>29</v>
      </c>
      <c r="D116" s="45"/>
      <c r="E116" s="45"/>
      <c r="F116" s="31" t="str">
        <f>IF(E16="","",E16)</f>
        <v>Rozpočet, výkaz výmer</v>
      </c>
      <c r="G116" s="45"/>
      <c r="H116" s="45"/>
      <c r="I116" s="45"/>
      <c r="J116" s="45"/>
      <c r="K116" s="36" t="s">
        <v>34</v>
      </c>
      <c r="L116" s="45"/>
      <c r="M116" s="31" t="str">
        <f>E22</f>
        <v>Szegheőová</v>
      </c>
      <c r="N116" s="31"/>
      <c r="O116" s="31"/>
      <c r="P116" s="31"/>
      <c r="Q116" s="31"/>
      <c r="R116" s="46"/>
    </row>
    <row r="117" spans="2:18" s="1" customFormat="1" ht="10.3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27" s="8" customFormat="1" ht="29.25" customHeight="1">
      <c r="B118" s="191"/>
      <c r="C118" s="192" t="s">
        <v>187</v>
      </c>
      <c r="D118" s="193" t="s">
        <v>188</v>
      </c>
      <c r="E118" s="193" t="s">
        <v>58</v>
      </c>
      <c r="F118" s="193" t="s">
        <v>189</v>
      </c>
      <c r="G118" s="193"/>
      <c r="H118" s="193"/>
      <c r="I118" s="193"/>
      <c r="J118" s="193" t="s">
        <v>190</v>
      </c>
      <c r="K118" s="193" t="s">
        <v>191</v>
      </c>
      <c r="L118" s="193" t="s">
        <v>192</v>
      </c>
      <c r="M118" s="193"/>
      <c r="N118" s="193" t="s">
        <v>158</v>
      </c>
      <c r="O118" s="193"/>
      <c r="P118" s="193"/>
      <c r="Q118" s="194"/>
      <c r="R118" s="195"/>
      <c r="T118" s="98" t="s">
        <v>193</v>
      </c>
      <c r="U118" s="99" t="s">
        <v>40</v>
      </c>
      <c r="V118" s="99" t="s">
        <v>194</v>
      </c>
      <c r="W118" s="99" t="s">
        <v>195</v>
      </c>
      <c r="X118" s="99" t="s">
        <v>196</v>
      </c>
      <c r="Y118" s="99" t="s">
        <v>197</v>
      </c>
      <c r="Z118" s="99" t="s">
        <v>198</v>
      </c>
      <c r="AA118" s="100" t="s">
        <v>199</v>
      </c>
    </row>
    <row r="119" spans="2:63" s="1" customFormat="1" ht="29.25" customHeight="1">
      <c r="B119" s="44"/>
      <c r="C119" s="102" t="s">
        <v>155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196">
        <f>BK119</f>
        <v>0</v>
      </c>
      <c r="O119" s="197"/>
      <c r="P119" s="197"/>
      <c r="Q119" s="197"/>
      <c r="R119" s="46"/>
      <c r="T119" s="101"/>
      <c r="U119" s="65"/>
      <c r="V119" s="65"/>
      <c r="W119" s="198">
        <f>W120+W129+W131</f>
        <v>0</v>
      </c>
      <c r="X119" s="65"/>
      <c r="Y119" s="198">
        <f>Y120+Y129+Y131</f>
        <v>0</v>
      </c>
      <c r="Z119" s="65"/>
      <c r="AA119" s="199">
        <f>AA120+AA129+AA131</f>
        <v>0</v>
      </c>
      <c r="AT119" s="20" t="s">
        <v>75</v>
      </c>
      <c r="AU119" s="20" t="s">
        <v>160</v>
      </c>
      <c r="BK119" s="200">
        <f>BK120+BK129+BK131</f>
        <v>0</v>
      </c>
    </row>
    <row r="120" spans="2:63" s="9" customFormat="1" ht="37.4" customHeight="1">
      <c r="B120" s="201"/>
      <c r="C120" s="202"/>
      <c r="D120" s="203" t="s">
        <v>847</v>
      </c>
      <c r="E120" s="203"/>
      <c r="F120" s="203"/>
      <c r="G120" s="203"/>
      <c r="H120" s="203"/>
      <c r="I120" s="203"/>
      <c r="J120" s="203"/>
      <c r="K120" s="203"/>
      <c r="L120" s="203"/>
      <c r="M120" s="203"/>
      <c r="N120" s="204">
        <f>BK120</f>
        <v>0</v>
      </c>
      <c r="O120" s="205"/>
      <c r="P120" s="205"/>
      <c r="Q120" s="205"/>
      <c r="R120" s="206"/>
      <c r="T120" s="207"/>
      <c r="U120" s="202"/>
      <c r="V120" s="202"/>
      <c r="W120" s="208">
        <f>SUM(W121:W128)</f>
        <v>0</v>
      </c>
      <c r="X120" s="202"/>
      <c r="Y120" s="208">
        <f>SUM(Y121:Y128)</f>
        <v>0</v>
      </c>
      <c r="Z120" s="202"/>
      <c r="AA120" s="209">
        <f>SUM(AA121:AA128)</f>
        <v>0</v>
      </c>
      <c r="AR120" s="210" t="s">
        <v>83</v>
      </c>
      <c r="AT120" s="211" t="s">
        <v>75</v>
      </c>
      <c r="AU120" s="211" t="s">
        <v>76</v>
      </c>
      <c r="AY120" s="210" t="s">
        <v>200</v>
      </c>
      <c r="BK120" s="212">
        <f>SUM(BK121:BK128)</f>
        <v>0</v>
      </c>
    </row>
    <row r="121" spans="2:65" s="1" customFormat="1" ht="16.5" customHeight="1">
      <c r="B121" s="179"/>
      <c r="C121" s="213" t="s">
        <v>83</v>
      </c>
      <c r="D121" s="213" t="s">
        <v>201</v>
      </c>
      <c r="E121" s="214" t="s">
        <v>849</v>
      </c>
      <c r="F121" s="215" t="s">
        <v>850</v>
      </c>
      <c r="G121" s="215"/>
      <c r="H121" s="215"/>
      <c r="I121" s="215"/>
      <c r="J121" s="216" t="s">
        <v>234</v>
      </c>
      <c r="K121" s="217">
        <v>2</v>
      </c>
      <c r="L121" s="218">
        <v>0</v>
      </c>
      <c r="M121" s="218"/>
      <c r="N121" s="217">
        <f>ROUND(L121*K121,2)</f>
        <v>0</v>
      </c>
      <c r="O121" s="217"/>
      <c r="P121" s="217"/>
      <c r="Q121" s="217"/>
      <c r="R121" s="183"/>
      <c r="T121" s="219" t="s">
        <v>5</v>
      </c>
      <c r="U121" s="54" t="s">
        <v>43</v>
      </c>
      <c r="V121" s="45"/>
      <c r="W121" s="220">
        <f>V121*K121</f>
        <v>0</v>
      </c>
      <c r="X121" s="220">
        <v>0</v>
      </c>
      <c r="Y121" s="220">
        <f>X121*K121</f>
        <v>0</v>
      </c>
      <c r="Z121" s="220">
        <v>0</v>
      </c>
      <c r="AA121" s="221">
        <f>Z121*K121</f>
        <v>0</v>
      </c>
      <c r="AR121" s="20" t="s">
        <v>205</v>
      </c>
      <c r="AT121" s="20" t="s">
        <v>201</v>
      </c>
      <c r="AU121" s="20" t="s">
        <v>83</v>
      </c>
      <c r="AY121" s="20" t="s">
        <v>200</v>
      </c>
      <c r="BE121" s="144">
        <f>IF(U121="základná",N121,0)</f>
        <v>0</v>
      </c>
      <c r="BF121" s="144">
        <f>IF(U121="znížená",N121,0)</f>
        <v>0</v>
      </c>
      <c r="BG121" s="144">
        <f>IF(U121="zákl. prenesená",N121,0)</f>
        <v>0</v>
      </c>
      <c r="BH121" s="144">
        <f>IF(U121="zníž. prenesená",N121,0)</f>
        <v>0</v>
      </c>
      <c r="BI121" s="144">
        <f>IF(U121="nulová",N121,0)</f>
        <v>0</v>
      </c>
      <c r="BJ121" s="20" t="s">
        <v>88</v>
      </c>
      <c r="BK121" s="144">
        <f>ROUND(L121*K121,2)</f>
        <v>0</v>
      </c>
      <c r="BL121" s="20" t="s">
        <v>205</v>
      </c>
      <c r="BM121" s="20" t="s">
        <v>88</v>
      </c>
    </row>
    <row r="122" spans="2:65" s="1" customFormat="1" ht="16.5" customHeight="1">
      <c r="B122" s="179"/>
      <c r="C122" s="213" t="s">
        <v>88</v>
      </c>
      <c r="D122" s="213" t="s">
        <v>201</v>
      </c>
      <c r="E122" s="214" t="s">
        <v>851</v>
      </c>
      <c r="F122" s="215" t="s">
        <v>852</v>
      </c>
      <c r="G122" s="215"/>
      <c r="H122" s="215"/>
      <c r="I122" s="215"/>
      <c r="J122" s="216" t="s">
        <v>234</v>
      </c>
      <c r="K122" s="217">
        <v>2</v>
      </c>
      <c r="L122" s="218">
        <v>0</v>
      </c>
      <c r="M122" s="218"/>
      <c r="N122" s="217">
        <f>ROUND(L122*K122,2)</f>
        <v>0</v>
      </c>
      <c r="O122" s="217"/>
      <c r="P122" s="217"/>
      <c r="Q122" s="217"/>
      <c r="R122" s="183"/>
      <c r="T122" s="219" t="s">
        <v>5</v>
      </c>
      <c r="U122" s="54" t="s">
        <v>43</v>
      </c>
      <c r="V122" s="45"/>
      <c r="W122" s="220">
        <f>V122*K122</f>
        <v>0</v>
      </c>
      <c r="X122" s="220">
        <v>0</v>
      </c>
      <c r="Y122" s="220">
        <f>X122*K122</f>
        <v>0</v>
      </c>
      <c r="Z122" s="220">
        <v>0</v>
      </c>
      <c r="AA122" s="221">
        <f>Z122*K122</f>
        <v>0</v>
      </c>
      <c r="AR122" s="20" t="s">
        <v>205</v>
      </c>
      <c r="AT122" s="20" t="s">
        <v>201</v>
      </c>
      <c r="AU122" s="20" t="s">
        <v>83</v>
      </c>
      <c r="AY122" s="20" t="s">
        <v>200</v>
      </c>
      <c r="BE122" s="144">
        <f>IF(U122="základná",N122,0)</f>
        <v>0</v>
      </c>
      <c r="BF122" s="144">
        <f>IF(U122="znížená",N122,0)</f>
        <v>0</v>
      </c>
      <c r="BG122" s="144">
        <f>IF(U122="zákl. prenesená",N122,0)</f>
        <v>0</v>
      </c>
      <c r="BH122" s="144">
        <f>IF(U122="zníž. prenesená",N122,0)</f>
        <v>0</v>
      </c>
      <c r="BI122" s="144">
        <f>IF(U122="nulová",N122,0)</f>
        <v>0</v>
      </c>
      <c r="BJ122" s="20" t="s">
        <v>88</v>
      </c>
      <c r="BK122" s="144">
        <f>ROUND(L122*K122,2)</f>
        <v>0</v>
      </c>
      <c r="BL122" s="20" t="s">
        <v>205</v>
      </c>
      <c r="BM122" s="20" t="s">
        <v>205</v>
      </c>
    </row>
    <row r="123" spans="2:65" s="1" customFormat="1" ht="16.5" customHeight="1">
      <c r="B123" s="179"/>
      <c r="C123" s="213" t="s">
        <v>209</v>
      </c>
      <c r="D123" s="213" t="s">
        <v>201</v>
      </c>
      <c r="E123" s="214" t="s">
        <v>853</v>
      </c>
      <c r="F123" s="215" t="s">
        <v>854</v>
      </c>
      <c r="G123" s="215"/>
      <c r="H123" s="215"/>
      <c r="I123" s="215"/>
      <c r="J123" s="216" t="s">
        <v>234</v>
      </c>
      <c r="K123" s="217">
        <v>2</v>
      </c>
      <c r="L123" s="218">
        <v>0</v>
      </c>
      <c r="M123" s="218"/>
      <c r="N123" s="217">
        <f>ROUND(L123*K123,2)</f>
        <v>0</v>
      </c>
      <c r="O123" s="217"/>
      <c r="P123" s="217"/>
      <c r="Q123" s="217"/>
      <c r="R123" s="183"/>
      <c r="T123" s="219" t="s">
        <v>5</v>
      </c>
      <c r="U123" s="54" t="s">
        <v>43</v>
      </c>
      <c r="V123" s="45"/>
      <c r="W123" s="220">
        <f>V123*K123</f>
        <v>0</v>
      </c>
      <c r="X123" s="220">
        <v>0</v>
      </c>
      <c r="Y123" s="220">
        <f>X123*K123</f>
        <v>0</v>
      </c>
      <c r="Z123" s="220">
        <v>0</v>
      </c>
      <c r="AA123" s="221">
        <f>Z123*K123</f>
        <v>0</v>
      </c>
      <c r="AR123" s="20" t="s">
        <v>205</v>
      </c>
      <c r="AT123" s="20" t="s">
        <v>201</v>
      </c>
      <c r="AU123" s="20" t="s">
        <v>83</v>
      </c>
      <c r="AY123" s="20" t="s">
        <v>200</v>
      </c>
      <c r="BE123" s="144">
        <f>IF(U123="základná",N123,0)</f>
        <v>0</v>
      </c>
      <c r="BF123" s="144">
        <f>IF(U123="znížená",N123,0)</f>
        <v>0</v>
      </c>
      <c r="BG123" s="144">
        <f>IF(U123="zákl. prenesená",N123,0)</f>
        <v>0</v>
      </c>
      <c r="BH123" s="144">
        <f>IF(U123="zníž. prenesená",N123,0)</f>
        <v>0</v>
      </c>
      <c r="BI123" s="144">
        <f>IF(U123="nulová",N123,0)</f>
        <v>0</v>
      </c>
      <c r="BJ123" s="20" t="s">
        <v>88</v>
      </c>
      <c r="BK123" s="144">
        <f>ROUND(L123*K123,2)</f>
        <v>0</v>
      </c>
      <c r="BL123" s="20" t="s">
        <v>205</v>
      </c>
      <c r="BM123" s="20" t="s">
        <v>212</v>
      </c>
    </row>
    <row r="124" spans="2:65" s="1" customFormat="1" ht="16.5" customHeight="1">
      <c r="B124" s="179"/>
      <c r="C124" s="213" t="s">
        <v>205</v>
      </c>
      <c r="D124" s="213" t="s">
        <v>201</v>
      </c>
      <c r="E124" s="214" t="s">
        <v>855</v>
      </c>
      <c r="F124" s="215" t="s">
        <v>856</v>
      </c>
      <c r="G124" s="215"/>
      <c r="H124" s="215"/>
      <c r="I124" s="215"/>
      <c r="J124" s="216" t="s">
        <v>234</v>
      </c>
      <c r="K124" s="217">
        <v>2</v>
      </c>
      <c r="L124" s="218">
        <v>0</v>
      </c>
      <c r="M124" s="218"/>
      <c r="N124" s="217">
        <f>ROUND(L124*K124,2)</f>
        <v>0</v>
      </c>
      <c r="O124" s="217"/>
      <c r="P124" s="217"/>
      <c r="Q124" s="217"/>
      <c r="R124" s="183"/>
      <c r="T124" s="219" t="s">
        <v>5</v>
      </c>
      <c r="U124" s="54" t="s">
        <v>43</v>
      </c>
      <c r="V124" s="45"/>
      <c r="W124" s="220">
        <f>V124*K124</f>
        <v>0</v>
      </c>
      <c r="X124" s="220">
        <v>0</v>
      </c>
      <c r="Y124" s="220">
        <f>X124*K124</f>
        <v>0</v>
      </c>
      <c r="Z124" s="220">
        <v>0</v>
      </c>
      <c r="AA124" s="221">
        <f>Z124*K124</f>
        <v>0</v>
      </c>
      <c r="AR124" s="20" t="s">
        <v>205</v>
      </c>
      <c r="AT124" s="20" t="s">
        <v>201</v>
      </c>
      <c r="AU124" s="20" t="s">
        <v>83</v>
      </c>
      <c r="AY124" s="20" t="s">
        <v>200</v>
      </c>
      <c r="BE124" s="144">
        <f>IF(U124="základná",N124,0)</f>
        <v>0</v>
      </c>
      <c r="BF124" s="144">
        <f>IF(U124="znížená",N124,0)</f>
        <v>0</v>
      </c>
      <c r="BG124" s="144">
        <f>IF(U124="zákl. prenesená",N124,0)</f>
        <v>0</v>
      </c>
      <c r="BH124" s="144">
        <f>IF(U124="zníž. prenesená",N124,0)</f>
        <v>0</v>
      </c>
      <c r="BI124" s="144">
        <f>IF(U124="nulová",N124,0)</f>
        <v>0</v>
      </c>
      <c r="BJ124" s="20" t="s">
        <v>88</v>
      </c>
      <c r="BK124" s="144">
        <f>ROUND(L124*K124,2)</f>
        <v>0</v>
      </c>
      <c r="BL124" s="20" t="s">
        <v>205</v>
      </c>
      <c r="BM124" s="20" t="s">
        <v>216</v>
      </c>
    </row>
    <row r="125" spans="2:65" s="1" customFormat="1" ht="16.5" customHeight="1">
      <c r="B125" s="179"/>
      <c r="C125" s="213" t="s">
        <v>217</v>
      </c>
      <c r="D125" s="213" t="s">
        <v>201</v>
      </c>
      <c r="E125" s="214" t="s">
        <v>857</v>
      </c>
      <c r="F125" s="215" t="s">
        <v>858</v>
      </c>
      <c r="G125" s="215"/>
      <c r="H125" s="215"/>
      <c r="I125" s="215"/>
      <c r="J125" s="216" t="s">
        <v>234</v>
      </c>
      <c r="K125" s="217">
        <v>2</v>
      </c>
      <c r="L125" s="218">
        <v>0</v>
      </c>
      <c r="M125" s="218"/>
      <c r="N125" s="217">
        <f>ROUND(L125*K125,2)</f>
        <v>0</v>
      </c>
      <c r="O125" s="217"/>
      <c r="P125" s="217"/>
      <c r="Q125" s="217"/>
      <c r="R125" s="183"/>
      <c r="T125" s="219" t="s">
        <v>5</v>
      </c>
      <c r="U125" s="54" t="s">
        <v>43</v>
      </c>
      <c r="V125" s="45"/>
      <c r="W125" s="220">
        <f>V125*K125</f>
        <v>0</v>
      </c>
      <c r="X125" s="220">
        <v>0</v>
      </c>
      <c r="Y125" s="220">
        <f>X125*K125</f>
        <v>0</v>
      </c>
      <c r="Z125" s="220">
        <v>0</v>
      </c>
      <c r="AA125" s="221">
        <f>Z125*K125</f>
        <v>0</v>
      </c>
      <c r="AR125" s="20" t="s">
        <v>205</v>
      </c>
      <c r="AT125" s="20" t="s">
        <v>201</v>
      </c>
      <c r="AU125" s="20" t="s">
        <v>83</v>
      </c>
      <c r="AY125" s="20" t="s">
        <v>200</v>
      </c>
      <c r="BE125" s="144">
        <f>IF(U125="základná",N125,0)</f>
        <v>0</v>
      </c>
      <c r="BF125" s="144">
        <f>IF(U125="znížená",N125,0)</f>
        <v>0</v>
      </c>
      <c r="BG125" s="144">
        <f>IF(U125="zákl. prenesená",N125,0)</f>
        <v>0</v>
      </c>
      <c r="BH125" s="144">
        <f>IF(U125="zníž. prenesená",N125,0)</f>
        <v>0</v>
      </c>
      <c r="BI125" s="144">
        <f>IF(U125="nulová",N125,0)</f>
        <v>0</v>
      </c>
      <c r="BJ125" s="20" t="s">
        <v>88</v>
      </c>
      <c r="BK125" s="144">
        <f>ROUND(L125*K125,2)</f>
        <v>0</v>
      </c>
      <c r="BL125" s="20" t="s">
        <v>205</v>
      </c>
      <c r="BM125" s="20" t="s">
        <v>220</v>
      </c>
    </row>
    <row r="126" spans="2:65" s="1" customFormat="1" ht="16.5" customHeight="1">
      <c r="B126" s="179"/>
      <c r="C126" s="213" t="s">
        <v>212</v>
      </c>
      <c r="D126" s="213" t="s">
        <v>201</v>
      </c>
      <c r="E126" s="214" t="s">
        <v>859</v>
      </c>
      <c r="F126" s="215" t="s">
        <v>860</v>
      </c>
      <c r="G126" s="215"/>
      <c r="H126" s="215"/>
      <c r="I126" s="215"/>
      <c r="J126" s="216" t="s">
        <v>234</v>
      </c>
      <c r="K126" s="217">
        <v>2</v>
      </c>
      <c r="L126" s="218">
        <v>0</v>
      </c>
      <c r="M126" s="218"/>
      <c r="N126" s="217">
        <f>ROUND(L126*K126,2)</f>
        <v>0</v>
      </c>
      <c r="O126" s="217"/>
      <c r="P126" s="217"/>
      <c r="Q126" s="217"/>
      <c r="R126" s="183"/>
      <c r="T126" s="219" t="s">
        <v>5</v>
      </c>
      <c r="U126" s="54" t="s">
        <v>43</v>
      </c>
      <c r="V126" s="45"/>
      <c r="W126" s="220">
        <f>V126*K126</f>
        <v>0</v>
      </c>
      <c r="X126" s="220">
        <v>0</v>
      </c>
      <c r="Y126" s="220">
        <f>X126*K126</f>
        <v>0</v>
      </c>
      <c r="Z126" s="220">
        <v>0</v>
      </c>
      <c r="AA126" s="221">
        <f>Z126*K126</f>
        <v>0</v>
      </c>
      <c r="AR126" s="20" t="s">
        <v>205</v>
      </c>
      <c r="AT126" s="20" t="s">
        <v>201</v>
      </c>
      <c r="AU126" s="20" t="s">
        <v>83</v>
      </c>
      <c r="AY126" s="20" t="s">
        <v>200</v>
      </c>
      <c r="BE126" s="144">
        <f>IF(U126="základná",N126,0)</f>
        <v>0</v>
      </c>
      <c r="BF126" s="144">
        <f>IF(U126="znížená",N126,0)</f>
        <v>0</v>
      </c>
      <c r="BG126" s="144">
        <f>IF(U126="zákl. prenesená",N126,0)</f>
        <v>0</v>
      </c>
      <c r="BH126" s="144">
        <f>IF(U126="zníž. prenesená",N126,0)</f>
        <v>0</v>
      </c>
      <c r="BI126" s="144">
        <f>IF(U126="nulová",N126,0)</f>
        <v>0</v>
      </c>
      <c r="BJ126" s="20" t="s">
        <v>88</v>
      </c>
      <c r="BK126" s="144">
        <f>ROUND(L126*K126,2)</f>
        <v>0</v>
      </c>
      <c r="BL126" s="20" t="s">
        <v>205</v>
      </c>
      <c r="BM126" s="20" t="s">
        <v>223</v>
      </c>
    </row>
    <row r="127" spans="2:65" s="1" customFormat="1" ht="16.5" customHeight="1">
      <c r="B127" s="179"/>
      <c r="C127" s="213" t="s">
        <v>224</v>
      </c>
      <c r="D127" s="213" t="s">
        <v>201</v>
      </c>
      <c r="E127" s="214" t="s">
        <v>861</v>
      </c>
      <c r="F127" s="215" t="s">
        <v>862</v>
      </c>
      <c r="G127" s="215"/>
      <c r="H127" s="215"/>
      <c r="I127" s="215"/>
      <c r="J127" s="216" t="s">
        <v>234</v>
      </c>
      <c r="K127" s="217">
        <v>2</v>
      </c>
      <c r="L127" s="218">
        <v>0</v>
      </c>
      <c r="M127" s="218"/>
      <c r="N127" s="217">
        <f>ROUND(L127*K127,2)</f>
        <v>0</v>
      </c>
      <c r="O127" s="217"/>
      <c r="P127" s="217"/>
      <c r="Q127" s="217"/>
      <c r="R127" s="183"/>
      <c r="T127" s="219" t="s">
        <v>5</v>
      </c>
      <c r="U127" s="54" t="s">
        <v>43</v>
      </c>
      <c r="V127" s="45"/>
      <c r="W127" s="220">
        <f>V127*K127</f>
        <v>0</v>
      </c>
      <c r="X127" s="220">
        <v>0</v>
      </c>
      <c r="Y127" s="220">
        <f>X127*K127</f>
        <v>0</v>
      </c>
      <c r="Z127" s="220">
        <v>0</v>
      </c>
      <c r="AA127" s="221">
        <f>Z127*K127</f>
        <v>0</v>
      </c>
      <c r="AR127" s="20" t="s">
        <v>205</v>
      </c>
      <c r="AT127" s="20" t="s">
        <v>201</v>
      </c>
      <c r="AU127" s="20" t="s">
        <v>83</v>
      </c>
      <c r="AY127" s="20" t="s">
        <v>200</v>
      </c>
      <c r="BE127" s="144">
        <f>IF(U127="základná",N127,0)</f>
        <v>0</v>
      </c>
      <c r="BF127" s="144">
        <f>IF(U127="znížená",N127,0)</f>
        <v>0</v>
      </c>
      <c r="BG127" s="144">
        <f>IF(U127="zákl. prenesená",N127,0)</f>
        <v>0</v>
      </c>
      <c r="BH127" s="144">
        <f>IF(U127="zníž. prenesená",N127,0)</f>
        <v>0</v>
      </c>
      <c r="BI127" s="144">
        <f>IF(U127="nulová",N127,0)</f>
        <v>0</v>
      </c>
      <c r="BJ127" s="20" t="s">
        <v>88</v>
      </c>
      <c r="BK127" s="144">
        <f>ROUND(L127*K127,2)</f>
        <v>0</v>
      </c>
      <c r="BL127" s="20" t="s">
        <v>205</v>
      </c>
      <c r="BM127" s="20" t="s">
        <v>227</v>
      </c>
    </row>
    <row r="128" spans="2:65" s="1" customFormat="1" ht="25.5" customHeight="1">
      <c r="B128" s="179"/>
      <c r="C128" s="213" t="s">
        <v>216</v>
      </c>
      <c r="D128" s="213" t="s">
        <v>201</v>
      </c>
      <c r="E128" s="214" t="s">
        <v>863</v>
      </c>
      <c r="F128" s="215" t="s">
        <v>864</v>
      </c>
      <c r="G128" s="215"/>
      <c r="H128" s="215"/>
      <c r="I128" s="215"/>
      <c r="J128" s="216" t="s">
        <v>234</v>
      </c>
      <c r="K128" s="217">
        <v>2</v>
      </c>
      <c r="L128" s="218">
        <v>0</v>
      </c>
      <c r="M128" s="218"/>
      <c r="N128" s="217">
        <f>ROUND(L128*K128,2)</f>
        <v>0</v>
      </c>
      <c r="O128" s="217"/>
      <c r="P128" s="217"/>
      <c r="Q128" s="217"/>
      <c r="R128" s="183"/>
      <c r="T128" s="219" t="s">
        <v>5</v>
      </c>
      <c r="U128" s="54" t="s">
        <v>43</v>
      </c>
      <c r="V128" s="45"/>
      <c r="W128" s="220">
        <f>V128*K128</f>
        <v>0</v>
      </c>
      <c r="X128" s="220">
        <v>0</v>
      </c>
      <c r="Y128" s="220">
        <f>X128*K128</f>
        <v>0</v>
      </c>
      <c r="Z128" s="220">
        <v>0</v>
      </c>
      <c r="AA128" s="221">
        <f>Z128*K128</f>
        <v>0</v>
      </c>
      <c r="AR128" s="20" t="s">
        <v>205</v>
      </c>
      <c r="AT128" s="20" t="s">
        <v>201</v>
      </c>
      <c r="AU128" s="20" t="s">
        <v>83</v>
      </c>
      <c r="AY128" s="20" t="s">
        <v>200</v>
      </c>
      <c r="BE128" s="144">
        <f>IF(U128="základná",N128,0)</f>
        <v>0</v>
      </c>
      <c r="BF128" s="144">
        <f>IF(U128="znížená",N128,0)</f>
        <v>0</v>
      </c>
      <c r="BG128" s="144">
        <f>IF(U128="zákl. prenesená",N128,0)</f>
        <v>0</v>
      </c>
      <c r="BH128" s="144">
        <f>IF(U128="zníž. prenesená",N128,0)</f>
        <v>0</v>
      </c>
      <c r="BI128" s="144">
        <f>IF(U128="nulová",N128,0)</f>
        <v>0</v>
      </c>
      <c r="BJ128" s="20" t="s">
        <v>88</v>
      </c>
      <c r="BK128" s="144">
        <f>ROUND(L128*K128,2)</f>
        <v>0</v>
      </c>
      <c r="BL128" s="20" t="s">
        <v>205</v>
      </c>
      <c r="BM128" s="20" t="s">
        <v>230</v>
      </c>
    </row>
    <row r="129" spans="2:63" s="9" customFormat="1" ht="37.4" customHeight="1">
      <c r="B129" s="201"/>
      <c r="C129" s="202"/>
      <c r="D129" s="203" t="s">
        <v>848</v>
      </c>
      <c r="E129" s="203"/>
      <c r="F129" s="203"/>
      <c r="G129" s="203"/>
      <c r="H129" s="203"/>
      <c r="I129" s="203"/>
      <c r="J129" s="203"/>
      <c r="K129" s="203"/>
      <c r="L129" s="203"/>
      <c r="M129" s="203"/>
      <c r="N129" s="222">
        <f>BK129</f>
        <v>0</v>
      </c>
      <c r="O129" s="223"/>
      <c r="P129" s="223"/>
      <c r="Q129" s="223"/>
      <c r="R129" s="206"/>
      <c r="T129" s="207"/>
      <c r="U129" s="202"/>
      <c r="V129" s="202"/>
      <c r="W129" s="208">
        <f>W130</f>
        <v>0</v>
      </c>
      <c r="X129" s="202"/>
      <c r="Y129" s="208">
        <f>Y130</f>
        <v>0</v>
      </c>
      <c r="Z129" s="202"/>
      <c r="AA129" s="209">
        <f>AA130</f>
        <v>0</v>
      </c>
      <c r="AR129" s="210" t="s">
        <v>83</v>
      </c>
      <c r="AT129" s="211" t="s">
        <v>75</v>
      </c>
      <c r="AU129" s="211" t="s">
        <v>76</v>
      </c>
      <c r="AY129" s="210" t="s">
        <v>200</v>
      </c>
      <c r="BK129" s="212">
        <f>BK130</f>
        <v>0</v>
      </c>
    </row>
    <row r="130" spans="2:65" s="1" customFormat="1" ht="16.5" customHeight="1">
      <c r="B130" s="179"/>
      <c r="C130" s="213" t="s">
        <v>231</v>
      </c>
      <c r="D130" s="213" t="s">
        <v>201</v>
      </c>
      <c r="E130" s="214" t="s">
        <v>865</v>
      </c>
      <c r="F130" s="215" t="s">
        <v>866</v>
      </c>
      <c r="G130" s="215"/>
      <c r="H130" s="215"/>
      <c r="I130" s="215"/>
      <c r="J130" s="216" t="s">
        <v>234</v>
      </c>
      <c r="K130" s="217">
        <v>1</v>
      </c>
      <c r="L130" s="218">
        <v>0</v>
      </c>
      <c r="M130" s="218"/>
      <c r="N130" s="217">
        <f>ROUND(L130*K130,2)</f>
        <v>0</v>
      </c>
      <c r="O130" s="217"/>
      <c r="P130" s="217"/>
      <c r="Q130" s="217"/>
      <c r="R130" s="183"/>
      <c r="T130" s="219" t="s">
        <v>5</v>
      </c>
      <c r="U130" s="54" t="s">
        <v>43</v>
      </c>
      <c r="V130" s="45"/>
      <c r="W130" s="220">
        <f>V130*K130</f>
        <v>0</v>
      </c>
      <c r="X130" s="220">
        <v>0</v>
      </c>
      <c r="Y130" s="220">
        <f>X130*K130</f>
        <v>0</v>
      </c>
      <c r="Z130" s="220">
        <v>0</v>
      </c>
      <c r="AA130" s="221">
        <f>Z130*K130</f>
        <v>0</v>
      </c>
      <c r="AR130" s="20" t="s">
        <v>205</v>
      </c>
      <c r="AT130" s="20" t="s">
        <v>201</v>
      </c>
      <c r="AU130" s="20" t="s">
        <v>83</v>
      </c>
      <c r="AY130" s="20" t="s">
        <v>200</v>
      </c>
      <c r="BE130" s="144">
        <f>IF(U130="základná",N130,0)</f>
        <v>0</v>
      </c>
      <c r="BF130" s="144">
        <f>IF(U130="znížená",N130,0)</f>
        <v>0</v>
      </c>
      <c r="BG130" s="144">
        <f>IF(U130="zákl. prenesená",N130,0)</f>
        <v>0</v>
      </c>
      <c r="BH130" s="144">
        <f>IF(U130="zníž. prenesená",N130,0)</f>
        <v>0</v>
      </c>
      <c r="BI130" s="144">
        <f>IF(U130="nulová",N130,0)</f>
        <v>0</v>
      </c>
      <c r="BJ130" s="20" t="s">
        <v>88</v>
      </c>
      <c r="BK130" s="144">
        <f>ROUND(L130*K130,2)</f>
        <v>0</v>
      </c>
      <c r="BL130" s="20" t="s">
        <v>205</v>
      </c>
      <c r="BM130" s="20" t="s">
        <v>235</v>
      </c>
    </row>
    <row r="131" spans="2:63" s="1" customFormat="1" ht="49.9" customHeight="1">
      <c r="B131" s="44"/>
      <c r="C131" s="45"/>
      <c r="D131" s="203" t="s">
        <v>447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224">
        <f>BK131</f>
        <v>0</v>
      </c>
      <c r="O131" s="225"/>
      <c r="P131" s="225"/>
      <c r="Q131" s="225"/>
      <c r="R131" s="46"/>
      <c r="T131" s="226"/>
      <c r="U131" s="70"/>
      <c r="V131" s="70"/>
      <c r="W131" s="70"/>
      <c r="X131" s="70"/>
      <c r="Y131" s="70"/>
      <c r="Z131" s="70"/>
      <c r="AA131" s="72"/>
      <c r="AT131" s="20" t="s">
        <v>75</v>
      </c>
      <c r="AU131" s="20" t="s">
        <v>76</v>
      </c>
      <c r="AY131" s="20" t="s">
        <v>448</v>
      </c>
      <c r="BK131" s="144">
        <v>0</v>
      </c>
    </row>
    <row r="132" spans="2:18" s="1" customFormat="1" ht="6.95" customHeight="1">
      <c r="B132" s="73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5"/>
    </row>
  </sheetData>
  <mergeCells count="98">
    <mergeCell ref="D95:H95"/>
    <mergeCell ref="D94:H94"/>
    <mergeCell ref="D96:H96"/>
    <mergeCell ref="D97:H97"/>
    <mergeCell ref="D98:H9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26:I126"/>
    <mergeCell ref="F125:I125"/>
    <mergeCell ref="F122:I122"/>
    <mergeCell ref="F123:I123"/>
    <mergeCell ref="F124:I124"/>
    <mergeCell ref="F127:I127"/>
    <mergeCell ref="F128:I128"/>
    <mergeCell ref="F130:I130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N119:Q119"/>
    <mergeCell ref="N120:Q120"/>
    <mergeCell ref="L128:M128"/>
    <mergeCell ref="L122:M122"/>
    <mergeCell ref="L123:M123"/>
    <mergeCell ref="L124:M124"/>
    <mergeCell ref="L125:M125"/>
    <mergeCell ref="L126:M126"/>
    <mergeCell ref="L127:M127"/>
    <mergeCell ref="L130:M130"/>
    <mergeCell ref="F121:I121"/>
    <mergeCell ref="L121:M121"/>
    <mergeCell ref="N121:Q121"/>
    <mergeCell ref="N122:Q122"/>
    <mergeCell ref="N123:Q123"/>
    <mergeCell ref="N124:Q124"/>
    <mergeCell ref="N125:Q125"/>
    <mergeCell ref="N126:Q126"/>
    <mergeCell ref="N127:Q127"/>
    <mergeCell ref="N128:Q128"/>
    <mergeCell ref="N130:Q130"/>
    <mergeCell ref="N129:Q129"/>
    <mergeCell ref="N131:Q131"/>
  </mergeCells>
  <hyperlinks>
    <hyperlink ref="F1:G1" location="C2" display="1) Krycí list rozpočtu"/>
    <hyperlink ref="H1:K1" location="C87" display="2) Rekapitulácia rozpočtu"/>
    <hyperlink ref="L1" location="C118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131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746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867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N92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(SUM(BE92:BE99)+SUM(BE118:BE120))</f>
        <v>0</v>
      </c>
      <c r="I33" s="45"/>
      <c r="J33" s="45"/>
      <c r="K33" s="45"/>
      <c r="L33" s="45"/>
      <c r="M33" s="162">
        <f>ROUND((SUM(BE92:BE99)+SUM(BE118:BE120)),2)*F33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(SUM(BF92:BF99)+SUM(BF118:BF120))</f>
        <v>0</v>
      </c>
      <c r="I34" s="45"/>
      <c r="J34" s="45"/>
      <c r="K34" s="45"/>
      <c r="L34" s="45"/>
      <c r="M34" s="162">
        <f>ROUND((SUM(BF92:BF99)+SUM(BF118:BF120)),2)*F34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(SUM(BG92:BG99)+SUM(BG118:BG120))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(SUM(BH92:BH99)+SUM(BH118:BH120))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(SUM(BI92:BI99)+SUM(BI118:BI120))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746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02-06 - 06 - Ovládanie BPS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N118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868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N119</f>
        <v>0</v>
      </c>
      <c r="O90" s="172"/>
      <c r="P90" s="172"/>
      <c r="Q90" s="172"/>
      <c r="R90" s="175"/>
    </row>
    <row r="91" spans="2:18" s="1" customFormat="1" ht="21.8" customHeigh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</row>
    <row r="92" spans="2:21" s="1" customFormat="1" ht="29.25" customHeight="1">
      <c r="B92" s="44"/>
      <c r="C92" s="169" t="s">
        <v>177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170">
        <f>ROUND(N93+N94+N95+N96+N97+N98,2)</f>
        <v>0</v>
      </c>
      <c r="O92" s="176"/>
      <c r="P92" s="176"/>
      <c r="Q92" s="176"/>
      <c r="R92" s="46"/>
      <c r="T92" s="177"/>
      <c r="U92" s="178" t="s">
        <v>40</v>
      </c>
    </row>
    <row r="93" spans="2:65" s="1" customFormat="1" ht="18" customHeight="1">
      <c r="B93" s="179"/>
      <c r="C93" s="180"/>
      <c r="D93" s="145" t="s">
        <v>178</v>
      </c>
      <c r="E93" s="181"/>
      <c r="F93" s="181"/>
      <c r="G93" s="181"/>
      <c r="H93" s="181"/>
      <c r="I93" s="180"/>
      <c r="J93" s="180"/>
      <c r="K93" s="180"/>
      <c r="L93" s="180"/>
      <c r="M93" s="180"/>
      <c r="N93" s="140">
        <f>ROUND(N89*T93,2)</f>
        <v>0</v>
      </c>
      <c r="O93" s="182"/>
      <c r="P93" s="182"/>
      <c r="Q93" s="182"/>
      <c r="R93" s="183"/>
      <c r="S93" s="184"/>
      <c r="T93" s="185"/>
      <c r="U93" s="186" t="s">
        <v>43</v>
      </c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7" t="s">
        <v>179</v>
      </c>
      <c r="AZ93" s="184"/>
      <c r="BA93" s="184"/>
      <c r="BB93" s="184"/>
      <c r="BC93" s="184"/>
      <c r="BD93" s="184"/>
      <c r="BE93" s="188">
        <f>IF(U93="základná",N93,0)</f>
        <v>0</v>
      </c>
      <c r="BF93" s="188">
        <f>IF(U93="znížená",N93,0)</f>
        <v>0</v>
      </c>
      <c r="BG93" s="188">
        <f>IF(U93="zákl. prenesená",N93,0)</f>
        <v>0</v>
      </c>
      <c r="BH93" s="188">
        <f>IF(U93="zníž. prenesená",N93,0)</f>
        <v>0</v>
      </c>
      <c r="BI93" s="188">
        <f>IF(U93="nulová",N93,0)</f>
        <v>0</v>
      </c>
      <c r="BJ93" s="187" t="s">
        <v>88</v>
      </c>
      <c r="BK93" s="184"/>
      <c r="BL93" s="184"/>
      <c r="BM93" s="184"/>
    </row>
    <row r="94" spans="2:65" s="1" customFormat="1" ht="18" customHeight="1">
      <c r="B94" s="179"/>
      <c r="C94" s="180"/>
      <c r="D94" s="145" t="s">
        <v>180</v>
      </c>
      <c r="E94" s="181"/>
      <c r="F94" s="181"/>
      <c r="G94" s="181"/>
      <c r="H94" s="181"/>
      <c r="I94" s="180"/>
      <c r="J94" s="180"/>
      <c r="K94" s="180"/>
      <c r="L94" s="180"/>
      <c r="M94" s="180"/>
      <c r="N94" s="140">
        <f>ROUND(N89*T94,2)</f>
        <v>0</v>
      </c>
      <c r="O94" s="182"/>
      <c r="P94" s="182"/>
      <c r="Q94" s="182"/>
      <c r="R94" s="183"/>
      <c r="S94" s="184"/>
      <c r="T94" s="185"/>
      <c r="U94" s="186" t="s">
        <v>43</v>
      </c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7" t="s">
        <v>179</v>
      </c>
      <c r="AZ94" s="184"/>
      <c r="BA94" s="184"/>
      <c r="BB94" s="184"/>
      <c r="BC94" s="184"/>
      <c r="BD94" s="184"/>
      <c r="BE94" s="188">
        <f>IF(U94="základná",N94,0)</f>
        <v>0</v>
      </c>
      <c r="BF94" s="188">
        <f>IF(U94="znížená",N94,0)</f>
        <v>0</v>
      </c>
      <c r="BG94" s="188">
        <f>IF(U94="zákl. prenesená",N94,0)</f>
        <v>0</v>
      </c>
      <c r="BH94" s="188">
        <f>IF(U94="zníž. prenesená",N94,0)</f>
        <v>0</v>
      </c>
      <c r="BI94" s="188">
        <f>IF(U94="nulová",N94,0)</f>
        <v>0</v>
      </c>
      <c r="BJ94" s="187" t="s">
        <v>88</v>
      </c>
      <c r="BK94" s="184"/>
      <c r="BL94" s="184"/>
      <c r="BM94" s="184"/>
    </row>
    <row r="95" spans="2:65" s="1" customFormat="1" ht="18" customHeight="1">
      <c r="B95" s="179"/>
      <c r="C95" s="180"/>
      <c r="D95" s="145" t="s">
        <v>181</v>
      </c>
      <c r="E95" s="181"/>
      <c r="F95" s="181"/>
      <c r="G95" s="181"/>
      <c r="H95" s="181"/>
      <c r="I95" s="180"/>
      <c r="J95" s="180"/>
      <c r="K95" s="180"/>
      <c r="L95" s="180"/>
      <c r="M95" s="180"/>
      <c r="N95" s="140">
        <f>ROUND(N89*T95,2)</f>
        <v>0</v>
      </c>
      <c r="O95" s="182"/>
      <c r="P95" s="182"/>
      <c r="Q95" s="182"/>
      <c r="R95" s="183"/>
      <c r="S95" s="184"/>
      <c r="T95" s="185"/>
      <c r="U95" s="186" t="s">
        <v>43</v>
      </c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7" t="s">
        <v>179</v>
      </c>
      <c r="AZ95" s="184"/>
      <c r="BA95" s="184"/>
      <c r="BB95" s="184"/>
      <c r="BC95" s="184"/>
      <c r="BD95" s="184"/>
      <c r="BE95" s="188">
        <f>IF(U95="základná",N95,0)</f>
        <v>0</v>
      </c>
      <c r="BF95" s="188">
        <f>IF(U95="znížená",N95,0)</f>
        <v>0</v>
      </c>
      <c r="BG95" s="188">
        <f>IF(U95="zákl. prenesená",N95,0)</f>
        <v>0</v>
      </c>
      <c r="BH95" s="188">
        <f>IF(U95="zníž. prenesená",N95,0)</f>
        <v>0</v>
      </c>
      <c r="BI95" s="188">
        <f>IF(U95="nulová",N95,0)</f>
        <v>0</v>
      </c>
      <c r="BJ95" s="187" t="s">
        <v>88</v>
      </c>
      <c r="BK95" s="184"/>
      <c r="BL95" s="184"/>
      <c r="BM95" s="184"/>
    </row>
    <row r="96" spans="2:65" s="1" customFormat="1" ht="18" customHeight="1">
      <c r="B96" s="179"/>
      <c r="C96" s="180"/>
      <c r="D96" s="145" t="s">
        <v>182</v>
      </c>
      <c r="E96" s="181"/>
      <c r="F96" s="181"/>
      <c r="G96" s="181"/>
      <c r="H96" s="181"/>
      <c r="I96" s="180"/>
      <c r="J96" s="180"/>
      <c r="K96" s="180"/>
      <c r="L96" s="180"/>
      <c r="M96" s="180"/>
      <c r="N96" s="140">
        <f>ROUND(N89*T96,2)</f>
        <v>0</v>
      </c>
      <c r="O96" s="182"/>
      <c r="P96" s="182"/>
      <c r="Q96" s="182"/>
      <c r="R96" s="183"/>
      <c r="S96" s="184"/>
      <c r="T96" s="185"/>
      <c r="U96" s="186" t="s">
        <v>43</v>
      </c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7" t="s">
        <v>179</v>
      </c>
      <c r="AZ96" s="184"/>
      <c r="BA96" s="184"/>
      <c r="BB96" s="184"/>
      <c r="BC96" s="184"/>
      <c r="BD96" s="184"/>
      <c r="BE96" s="188">
        <f>IF(U96="základná",N96,0)</f>
        <v>0</v>
      </c>
      <c r="BF96" s="188">
        <f>IF(U96="znížená",N96,0)</f>
        <v>0</v>
      </c>
      <c r="BG96" s="188">
        <f>IF(U96="zákl. prenesená",N96,0)</f>
        <v>0</v>
      </c>
      <c r="BH96" s="188">
        <f>IF(U96="zníž. prenesená",N96,0)</f>
        <v>0</v>
      </c>
      <c r="BI96" s="188">
        <f>IF(U96="nulová",N96,0)</f>
        <v>0</v>
      </c>
      <c r="BJ96" s="187" t="s">
        <v>88</v>
      </c>
      <c r="BK96" s="184"/>
      <c r="BL96" s="184"/>
      <c r="BM96" s="184"/>
    </row>
    <row r="97" spans="2:65" s="1" customFormat="1" ht="18" customHeight="1">
      <c r="B97" s="179"/>
      <c r="C97" s="180"/>
      <c r="D97" s="145" t="s">
        <v>183</v>
      </c>
      <c r="E97" s="181"/>
      <c r="F97" s="181"/>
      <c r="G97" s="181"/>
      <c r="H97" s="181"/>
      <c r="I97" s="180"/>
      <c r="J97" s="180"/>
      <c r="K97" s="180"/>
      <c r="L97" s="180"/>
      <c r="M97" s="180"/>
      <c r="N97" s="140">
        <f>ROUND(N89*T97,2)</f>
        <v>0</v>
      </c>
      <c r="O97" s="182"/>
      <c r="P97" s="182"/>
      <c r="Q97" s="182"/>
      <c r="R97" s="183"/>
      <c r="S97" s="184"/>
      <c r="T97" s="185"/>
      <c r="U97" s="186" t="s">
        <v>43</v>
      </c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7" t="s">
        <v>179</v>
      </c>
      <c r="AZ97" s="184"/>
      <c r="BA97" s="184"/>
      <c r="BB97" s="184"/>
      <c r="BC97" s="184"/>
      <c r="BD97" s="184"/>
      <c r="BE97" s="188">
        <f>IF(U97="základná",N97,0)</f>
        <v>0</v>
      </c>
      <c r="BF97" s="188">
        <f>IF(U97="znížená",N97,0)</f>
        <v>0</v>
      </c>
      <c r="BG97" s="188">
        <f>IF(U97="zákl. prenesená",N97,0)</f>
        <v>0</v>
      </c>
      <c r="BH97" s="188">
        <f>IF(U97="zníž. prenesená",N97,0)</f>
        <v>0</v>
      </c>
      <c r="BI97" s="188">
        <f>IF(U97="nulová",N97,0)</f>
        <v>0</v>
      </c>
      <c r="BJ97" s="187" t="s">
        <v>88</v>
      </c>
      <c r="BK97" s="184"/>
      <c r="BL97" s="184"/>
      <c r="BM97" s="184"/>
    </row>
    <row r="98" spans="2:65" s="1" customFormat="1" ht="18" customHeight="1">
      <c r="B98" s="179"/>
      <c r="C98" s="180"/>
      <c r="D98" s="181" t="s">
        <v>184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40">
        <f>ROUND(N89*T98,2)</f>
        <v>0</v>
      </c>
      <c r="O98" s="182"/>
      <c r="P98" s="182"/>
      <c r="Q98" s="182"/>
      <c r="R98" s="183"/>
      <c r="S98" s="184"/>
      <c r="T98" s="189"/>
      <c r="U98" s="190" t="s">
        <v>43</v>
      </c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7" t="s">
        <v>185</v>
      </c>
      <c r="AZ98" s="184"/>
      <c r="BA98" s="184"/>
      <c r="BB98" s="184"/>
      <c r="BC98" s="184"/>
      <c r="BD98" s="184"/>
      <c r="BE98" s="188">
        <f>IF(U98="základná",N98,0)</f>
        <v>0</v>
      </c>
      <c r="BF98" s="188">
        <f>IF(U98="znížená",N98,0)</f>
        <v>0</v>
      </c>
      <c r="BG98" s="188">
        <f>IF(U98="zákl. prenesená",N98,0)</f>
        <v>0</v>
      </c>
      <c r="BH98" s="188">
        <f>IF(U98="zníž. prenesená",N98,0)</f>
        <v>0</v>
      </c>
      <c r="BI98" s="188">
        <f>IF(U98="nulová",N98,0)</f>
        <v>0</v>
      </c>
      <c r="BJ98" s="187" t="s">
        <v>88</v>
      </c>
      <c r="BK98" s="184"/>
      <c r="BL98" s="184"/>
      <c r="BM98" s="184"/>
    </row>
    <row r="99" spans="2:18" s="1" customFormat="1" ht="13.5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</row>
    <row r="100" spans="2:18" s="1" customFormat="1" ht="29.25" customHeight="1">
      <c r="B100" s="44"/>
      <c r="C100" s="150" t="s">
        <v>143</v>
      </c>
      <c r="D100" s="151"/>
      <c r="E100" s="151"/>
      <c r="F100" s="151"/>
      <c r="G100" s="151"/>
      <c r="H100" s="151"/>
      <c r="I100" s="151"/>
      <c r="J100" s="151"/>
      <c r="K100" s="151"/>
      <c r="L100" s="152">
        <f>ROUND(SUM(N89+N92),2)</f>
        <v>0</v>
      </c>
      <c r="M100" s="152"/>
      <c r="N100" s="152"/>
      <c r="O100" s="152"/>
      <c r="P100" s="152"/>
      <c r="Q100" s="152"/>
      <c r="R100" s="46"/>
    </row>
    <row r="101" spans="2:18" s="1" customFormat="1" ht="6.95" customHeight="1"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5"/>
    </row>
    <row r="105" spans="2:18" s="1" customFormat="1" ht="6.95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</row>
    <row r="106" spans="2:18" s="1" customFormat="1" ht="36.95" customHeight="1">
      <c r="B106" s="44"/>
      <c r="C106" s="25" t="s">
        <v>186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1" customFormat="1" ht="30" customHeight="1">
      <c r="B108" s="44"/>
      <c r="C108" s="36" t="s">
        <v>17</v>
      </c>
      <c r="D108" s="45"/>
      <c r="E108" s="45"/>
      <c r="F108" s="155" t="str">
        <f>F6</f>
        <v>Poľnohospodárska bioplynová stanica Dvor Mikuláš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5"/>
      <c r="R108" s="46"/>
    </row>
    <row r="109" spans="2:18" ht="30" customHeight="1">
      <c r="B109" s="24"/>
      <c r="C109" s="36" t="s">
        <v>150</v>
      </c>
      <c r="D109" s="29"/>
      <c r="E109" s="29"/>
      <c r="F109" s="155" t="s">
        <v>746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7"/>
    </row>
    <row r="110" spans="2:18" s="1" customFormat="1" ht="36.95" customHeight="1">
      <c r="B110" s="44"/>
      <c r="C110" s="83" t="s">
        <v>152</v>
      </c>
      <c r="D110" s="45"/>
      <c r="E110" s="45"/>
      <c r="F110" s="85" t="str">
        <f>F8</f>
        <v>02-06 - 06 - Ovládanie BPS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18" customHeight="1">
      <c r="B112" s="44"/>
      <c r="C112" s="36" t="s">
        <v>21</v>
      </c>
      <c r="D112" s="45"/>
      <c r="E112" s="45"/>
      <c r="F112" s="31" t="str">
        <f>F10</f>
        <v>Dvor Mikuláš</v>
      </c>
      <c r="G112" s="45"/>
      <c r="H112" s="45"/>
      <c r="I112" s="45"/>
      <c r="J112" s="45"/>
      <c r="K112" s="36" t="s">
        <v>23</v>
      </c>
      <c r="L112" s="45"/>
      <c r="M112" s="88" t="str">
        <f>IF(O10="","",O10)</f>
        <v>7. 9. 2018</v>
      </c>
      <c r="N112" s="88"/>
      <c r="O112" s="88"/>
      <c r="P112" s="88"/>
      <c r="Q112" s="45"/>
      <c r="R112" s="46"/>
    </row>
    <row r="113" spans="2:18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1" customFormat="1" ht="13.5">
      <c r="B114" s="44"/>
      <c r="C114" s="36" t="s">
        <v>25</v>
      </c>
      <c r="D114" s="45"/>
      <c r="E114" s="45"/>
      <c r="F114" s="31" t="str">
        <f>E13</f>
        <v>AGROCONTRACT Mikuláš a.s.,94655 Dubník</v>
      </c>
      <c r="G114" s="45"/>
      <c r="H114" s="45"/>
      <c r="I114" s="45"/>
      <c r="J114" s="45"/>
      <c r="K114" s="36" t="s">
        <v>31</v>
      </c>
      <c r="L114" s="45"/>
      <c r="M114" s="31" t="str">
        <f>E19</f>
        <v xml:space="preserve"> </v>
      </c>
      <c r="N114" s="31"/>
      <c r="O114" s="31"/>
      <c r="P114" s="31"/>
      <c r="Q114" s="31"/>
      <c r="R114" s="46"/>
    </row>
    <row r="115" spans="2:18" s="1" customFormat="1" ht="14.4" customHeight="1">
      <c r="B115" s="44"/>
      <c r="C115" s="36" t="s">
        <v>29</v>
      </c>
      <c r="D115" s="45"/>
      <c r="E115" s="45"/>
      <c r="F115" s="31" t="str">
        <f>IF(E16="","",E16)</f>
        <v>Rozpočet, výkaz výmer</v>
      </c>
      <c r="G115" s="45"/>
      <c r="H115" s="45"/>
      <c r="I115" s="45"/>
      <c r="J115" s="45"/>
      <c r="K115" s="36" t="s">
        <v>34</v>
      </c>
      <c r="L115" s="45"/>
      <c r="M115" s="31" t="str">
        <f>E22</f>
        <v>Szegheőová</v>
      </c>
      <c r="N115" s="31"/>
      <c r="O115" s="31"/>
      <c r="P115" s="31"/>
      <c r="Q115" s="31"/>
      <c r="R115" s="46"/>
    </row>
    <row r="116" spans="2:18" s="1" customFormat="1" ht="10.3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27" s="8" customFormat="1" ht="29.25" customHeight="1">
      <c r="B117" s="191"/>
      <c r="C117" s="192" t="s">
        <v>187</v>
      </c>
      <c r="D117" s="193" t="s">
        <v>188</v>
      </c>
      <c r="E117" s="193" t="s">
        <v>58</v>
      </c>
      <c r="F117" s="193" t="s">
        <v>189</v>
      </c>
      <c r="G117" s="193"/>
      <c r="H117" s="193"/>
      <c r="I117" s="193"/>
      <c r="J117" s="193" t="s">
        <v>190</v>
      </c>
      <c r="K117" s="193" t="s">
        <v>191</v>
      </c>
      <c r="L117" s="193" t="s">
        <v>192</v>
      </c>
      <c r="M117" s="193"/>
      <c r="N117" s="193" t="s">
        <v>158</v>
      </c>
      <c r="O117" s="193"/>
      <c r="P117" s="193"/>
      <c r="Q117" s="194"/>
      <c r="R117" s="195"/>
      <c r="T117" s="98" t="s">
        <v>193</v>
      </c>
      <c r="U117" s="99" t="s">
        <v>40</v>
      </c>
      <c r="V117" s="99" t="s">
        <v>194</v>
      </c>
      <c r="W117" s="99" t="s">
        <v>195</v>
      </c>
      <c r="X117" s="99" t="s">
        <v>196</v>
      </c>
      <c r="Y117" s="99" t="s">
        <v>197</v>
      </c>
      <c r="Z117" s="99" t="s">
        <v>198</v>
      </c>
      <c r="AA117" s="100" t="s">
        <v>199</v>
      </c>
    </row>
    <row r="118" spans="2:63" s="1" customFormat="1" ht="29.25" customHeight="1">
      <c r="B118" s="44"/>
      <c r="C118" s="102" t="s">
        <v>155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196">
        <f>BK118</f>
        <v>0</v>
      </c>
      <c r="O118" s="197"/>
      <c r="P118" s="197"/>
      <c r="Q118" s="197"/>
      <c r="R118" s="46"/>
      <c r="T118" s="101"/>
      <c r="U118" s="65"/>
      <c r="V118" s="65"/>
      <c r="W118" s="198">
        <f>W119+W121</f>
        <v>0</v>
      </c>
      <c r="X118" s="65"/>
      <c r="Y118" s="198">
        <f>Y119+Y121</f>
        <v>0</v>
      </c>
      <c r="Z118" s="65"/>
      <c r="AA118" s="199">
        <f>AA119+AA121</f>
        <v>0</v>
      </c>
      <c r="AT118" s="20" t="s">
        <v>75</v>
      </c>
      <c r="AU118" s="20" t="s">
        <v>160</v>
      </c>
      <c r="BK118" s="200">
        <f>BK119+BK121</f>
        <v>0</v>
      </c>
    </row>
    <row r="119" spans="2:63" s="9" customFormat="1" ht="37.4" customHeight="1">
      <c r="B119" s="201"/>
      <c r="C119" s="202"/>
      <c r="D119" s="203" t="s">
        <v>868</v>
      </c>
      <c r="E119" s="203"/>
      <c r="F119" s="203"/>
      <c r="G119" s="203"/>
      <c r="H119" s="203"/>
      <c r="I119" s="203"/>
      <c r="J119" s="203"/>
      <c r="K119" s="203"/>
      <c r="L119" s="203"/>
      <c r="M119" s="203"/>
      <c r="N119" s="204">
        <f>BK119</f>
        <v>0</v>
      </c>
      <c r="O119" s="205"/>
      <c r="P119" s="205"/>
      <c r="Q119" s="205"/>
      <c r="R119" s="206"/>
      <c r="T119" s="207"/>
      <c r="U119" s="202"/>
      <c r="V119" s="202"/>
      <c r="W119" s="208">
        <f>W120</f>
        <v>0</v>
      </c>
      <c r="X119" s="202"/>
      <c r="Y119" s="208">
        <f>Y120</f>
        <v>0</v>
      </c>
      <c r="Z119" s="202"/>
      <c r="AA119" s="209">
        <f>AA120</f>
        <v>0</v>
      </c>
      <c r="AR119" s="210" t="s">
        <v>83</v>
      </c>
      <c r="AT119" s="211" t="s">
        <v>75</v>
      </c>
      <c r="AU119" s="211" t="s">
        <v>76</v>
      </c>
      <c r="AY119" s="210" t="s">
        <v>200</v>
      </c>
      <c r="BK119" s="212">
        <f>BK120</f>
        <v>0</v>
      </c>
    </row>
    <row r="120" spans="2:65" s="1" customFormat="1" ht="16.5" customHeight="1">
      <c r="B120" s="179"/>
      <c r="C120" s="213" t="s">
        <v>83</v>
      </c>
      <c r="D120" s="213" t="s">
        <v>201</v>
      </c>
      <c r="E120" s="214" t="s">
        <v>869</v>
      </c>
      <c r="F120" s="215" t="s">
        <v>870</v>
      </c>
      <c r="G120" s="215"/>
      <c r="H120" s="215"/>
      <c r="I120" s="215"/>
      <c r="J120" s="216" t="s">
        <v>234</v>
      </c>
      <c r="K120" s="217">
        <v>1</v>
      </c>
      <c r="L120" s="218">
        <v>0</v>
      </c>
      <c r="M120" s="218"/>
      <c r="N120" s="217">
        <f>ROUND(L120*K120,2)</f>
        <v>0</v>
      </c>
      <c r="O120" s="217"/>
      <c r="P120" s="217"/>
      <c r="Q120" s="217"/>
      <c r="R120" s="183"/>
      <c r="T120" s="219" t="s">
        <v>5</v>
      </c>
      <c r="U120" s="54" t="s">
        <v>43</v>
      </c>
      <c r="V120" s="45"/>
      <c r="W120" s="220">
        <f>V120*K120</f>
        <v>0</v>
      </c>
      <c r="X120" s="220">
        <v>0</v>
      </c>
      <c r="Y120" s="220">
        <f>X120*K120</f>
        <v>0</v>
      </c>
      <c r="Z120" s="220">
        <v>0</v>
      </c>
      <c r="AA120" s="221">
        <f>Z120*K120</f>
        <v>0</v>
      </c>
      <c r="AR120" s="20" t="s">
        <v>205</v>
      </c>
      <c r="AT120" s="20" t="s">
        <v>201</v>
      </c>
      <c r="AU120" s="20" t="s">
        <v>83</v>
      </c>
      <c r="AY120" s="20" t="s">
        <v>200</v>
      </c>
      <c r="BE120" s="144">
        <f>IF(U120="základná",N120,0)</f>
        <v>0</v>
      </c>
      <c r="BF120" s="144">
        <f>IF(U120="znížená",N120,0)</f>
        <v>0</v>
      </c>
      <c r="BG120" s="144">
        <f>IF(U120="zákl. prenesená",N120,0)</f>
        <v>0</v>
      </c>
      <c r="BH120" s="144">
        <f>IF(U120="zníž. prenesená",N120,0)</f>
        <v>0</v>
      </c>
      <c r="BI120" s="144">
        <f>IF(U120="nulová",N120,0)</f>
        <v>0</v>
      </c>
      <c r="BJ120" s="20" t="s">
        <v>88</v>
      </c>
      <c r="BK120" s="144">
        <f>ROUND(L120*K120,2)</f>
        <v>0</v>
      </c>
      <c r="BL120" s="20" t="s">
        <v>205</v>
      </c>
      <c r="BM120" s="20" t="s">
        <v>88</v>
      </c>
    </row>
    <row r="121" spans="2:63" s="1" customFormat="1" ht="49.9" customHeight="1">
      <c r="B121" s="44"/>
      <c r="C121" s="45"/>
      <c r="D121" s="203" t="s">
        <v>447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224">
        <f>BK121</f>
        <v>0</v>
      </c>
      <c r="O121" s="225"/>
      <c r="P121" s="225"/>
      <c r="Q121" s="225"/>
      <c r="R121" s="46"/>
      <c r="T121" s="226"/>
      <c r="U121" s="70"/>
      <c r="V121" s="70"/>
      <c r="W121" s="70"/>
      <c r="X121" s="70"/>
      <c r="Y121" s="70"/>
      <c r="Z121" s="70"/>
      <c r="AA121" s="72"/>
      <c r="AT121" s="20" t="s">
        <v>75</v>
      </c>
      <c r="AU121" s="20" t="s">
        <v>76</v>
      </c>
      <c r="AY121" s="20" t="s">
        <v>448</v>
      </c>
      <c r="BK121" s="144">
        <v>0</v>
      </c>
    </row>
    <row r="122" spans="2:18" s="1" customFormat="1" ht="6.95" customHeight="1">
      <c r="B122" s="73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5"/>
    </row>
  </sheetData>
  <mergeCells count="72">
    <mergeCell ref="D95:H95"/>
    <mergeCell ref="D94:H94"/>
    <mergeCell ref="D93:H93"/>
    <mergeCell ref="D96:H96"/>
    <mergeCell ref="D97:H9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17:I117"/>
    <mergeCell ref="L117:M117"/>
    <mergeCell ref="N117:Q117"/>
    <mergeCell ref="F120:I120"/>
    <mergeCell ref="L120:M120"/>
    <mergeCell ref="N120:Q120"/>
    <mergeCell ref="N118:Q118"/>
    <mergeCell ref="N119:Q119"/>
    <mergeCell ref="N121:Q121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2:Q92"/>
    <mergeCell ref="N97:Q97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F110:P110"/>
    <mergeCell ref="M112:P112"/>
    <mergeCell ref="M114:Q114"/>
    <mergeCell ref="M115:Q115"/>
  </mergeCells>
  <hyperlinks>
    <hyperlink ref="F1:G1" location="C2" display="1) Krycí list rozpočtu"/>
    <hyperlink ref="H1:K1" location="C87" display="2) Rekapitulácia rozpočtu"/>
    <hyperlink ref="L1" location="C117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134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746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871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N92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(SUM(BE92:BE99)+SUM(BE118:BE120))</f>
        <v>0</v>
      </c>
      <c r="I33" s="45"/>
      <c r="J33" s="45"/>
      <c r="K33" s="45"/>
      <c r="L33" s="45"/>
      <c r="M33" s="162">
        <f>ROUND((SUM(BE92:BE99)+SUM(BE118:BE120)),2)*F33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(SUM(BF92:BF99)+SUM(BF118:BF120))</f>
        <v>0</v>
      </c>
      <c r="I34" s="45"/>
      <c r="J34" s="45"/>
      <c r="K34" s="45"/>
      <c r="L34" s="45"/>
      <c r="M34" s="162">
        <f>ROUND((SUM(BF92:BF99)+SUM(BF118:BF120)),2)*F34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(SUM(BG92:BG99)+SUM(BG118:BG120))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(SUM(BH92:BH99)+SUM(BH118:BH120))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(SUM(BI92:BI99)+SUM(BI118:BI120))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746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02-07 - 07 - Núdzový horák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N118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748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N119</f>
        <v>0</v>
      </c>
      <c r="O90" s="172"/>
      <c r="P90" s="172"/>
      <c r="Q90" s="172"/>
      <c r="R90" s="175"/>
    </row>
    <row r="91" spans="2:18" s="1" customFormat="1" ht="21.8" customHeigh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6"/>
    </row>
    <row r="92" spans="2:21" s="1" customFormat="1" ht="29.25" customHeight="1">
      <c r="B92" s="44"/>
      <c r="C92" s="169" t="s">
        <v>177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170">
        <f>ROUND(N93+N94+N95+N96+N97+N98,2)</f>
        <v>0</v>
      </c>
      <c r="O92" s="176"/>
      <c r="P92" s="176"/>
      <c r="Q92" s="176"/>
      <c r="R92" s="46"/>
      <c r="T92" s="177"/>
      <c r="U92" s="178" t="s">
        <v>40</v>
      </c>
    </row>
    <row r="93" spans="2:65" s="1" customFormat="1" ht="18" customHeight="1">
      <c r="B93" s="179"/>
      <c r="C93" s="180"/>
      <c r="D93" s="145" t="s">
        <v>178</v>
      </c>
      <c r="E93" s="181"/>
      <c r="F93" s="181"/>
      <c r="G93" s="181"/>
      <c r="H93" s="181"/>
      <c r="I93" s="180"/>
      <c r="J93" s="180"/>
      <c r="K93" s="180"/>
      <c r="L93" s="180"/>
      <c r="M93" s="180"/>
      <c r="N93" s="140">
        <f>ROUND(N89*T93,2)</f>
        <v>0</v>
      </c>
      <c r="O93" s="182"/>
      <c r="P93" s="182"/>
      <c r="Q93" s="182"/>
      <c r="R93" s="183"/>
      <c r="S93" s="184"/>
      <c r="T93" s="185"/>
      <c r="U93" s="186" t="s">
        <v>43</v>
      </c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7" t="s">
        <v>179</v>
      </c>
      <c r="AZ93" s="184"/>
      <c r="BA93" s="184"/>
      <c r="BB93" s="184"/>
      <c r="BC93" s="184"/>
      <c r="BD93" s="184"/>
      <c r="BE93" s="188">
        <f>IF(U93="základná",N93,0)</f>
        <v>0</v>
      </c>
      <c r="BF93" s="188">
        <f>IF(U93="znížená",N93,0)</f>
        <v>0</v>
      </c>
      <c r="BG93" s="188">
        <f>IF(U93="zákl. prenesená",N93,0)</f>
        <v>0</v>
      </c>
      <c r="BH93" s="188">
        <f>IF(U93="zníž. prenesená",N93,0)</f>
        <v>0</v>
      </c>
      <c r="BI93" s="188">
        <f>IF(U93="nulová",N93,0)</f>
        <v>0</v>
      </c>
      <c r="BJ93" s="187" t="s">
        <v>88</v>
      </c>
      <c r="BK93" s="184"/>
      <c r="BL93" s="184"/>
      <c r="BM93" s="184"/>
    </row>
    <row r="94" spans="2:65" s="1" customFormat="1" ht="18" customHeight="1">
      <c r="B94" s="179"/>
      <c r="C94" s="180"/>
      <c r="D94" s="145" t="s">
        <v>180</v>
      </c>
      <c r="E94" s="181"/>
      <c r="F94" s="181"/>
      <c r="G94" s="181"/>
      <c r="H94" s="181"/>
      <c r="I94" s="180"/>
      <c r="J94" s="180"/>
      <c r="K94" s="180"/>
      <c r="L94" s="180"/>
      <c r="M94" s="180"/>
      <c r="N94" s="140">
        <f>ROUND(N89*T94,2)</f>
        <v>0</v>
      </c>
      <c r="O94" s="182"/>
      <c r="P94" s="182"/>
      <c r="Q94" s="182"/>
      <c r="R94" s="183"/>
      <c r="S94" s="184"/>
      <c r="T94" s="185"/>
      <c r="U94" s="186" t="s">
        <v>43</v>
      </c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7" t="s">
        <v>179</v>
      </c>
      <c r="AZ94" s="184"/>
      <c r="BA94" s="184"/>
      <c r="BB94" s="184"/>
      <c r="BC94" s="184"/>
      <c r="BD94" s="184"/>
      <c r="BE94" s="188">
        <f>IF(U94="základná",N94,0)</f>
        <v>0</v>
      </c>
      <c r="BF94" s="188">
        <f>IF(U94="znížená",N94,0)</f>
        <v>0</v>
      </c>
      <c r="BG94" s="188">
        <f>IF(U94="zákl. prenesená",N94,0)</f>
        <v>0</v>
      </c>
      <c r="BH94" s="188">
        <f>IF(U94="zníž. prenesená",N94,0)</f>
        <v>0</v>
      </c>
      <c r="BI94" s="188">
        <f>IF(U94="nulová",N94,0)</f>
        <v>0</v>
      </c>
      <c r="BJ94" s="187" t="s">
        <v>88</v>
      </c>
      <c r="BK94" s="184"/>
      <c r="BL94" s="184"/>
      <c r="BM94" s="184"/>
    </row>
    <row r="95" spans="2:65" s="1" customFormat="1" ht="18" customHeight="1">
      <c r="B95" s="179"/>
      <c r="C95" s="180"/>
      <c r="D95" s="145" t="s">
        <v>181</v>
      </c>
      <c r="E95" s="181"/>
      <c r="F95" s="181"/>
      <c r="G95" s="181"/>
      <c r="H95" s="181"/>
      <c r="I95" s="180"/>
      <c r="J95" s="180"/>
      <c r="K95" s="180"/>
      <c r="L95" s="180"/>
      <c r="M95" s="180"/>
      <c r="N95" s="140">
        <f>ROUND(N89*T95,2)</f>
        <v>0</v>
      </c>
      <c r="O95" s="182"/>
      <c r="P95" s="182"/>
      <c r="Q95" s="182"/>
      <c r="R95" s="183"/>
      <c r="S95" s="184"/>
      <c r="T95" s="185"/>
      <c r="U95" s="186" t="s">
        <v>43</v>
      </c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7" t="s">
        <v>179</v>
      </c>
      <c r="AZ95" s="184"/>
      <c r="BA95" s="184"/>
      <c r="BB95" s="184"/>
      <c r="BC95" s="184"/>
      <c r="BD95" s="184"/>
      <c r="BE95" s="188">
        <f>IF(U95="základná",N95,0)</f>
        <v>0</v>
      </c>
      <c r="BF95" s="188">
        <f>IF(U95="znížená",N95,0)</f>
        <v>0</v>
      </c>
      <c r="BG95" s="188">
        <f>IF(U95="zákl. prenesená",N95,0)</f>
        <v>0</v>
      </c>
      <c r="BH95" s="188">
        <f>IF(U95="zníž. prenesená",N95,0)</f>
        <v>0</v>
      </c>
      <c r="BI95" s="188">
        <f>IF(U95="nulová",N95,0)</f>
        <v>0</v>
      </c>
      <c r="BJ95" s="187" t="s">
        <v>88</v>
      </c>
      <c r="BK95" s="184"/>
      <c r="BL95" s="184"/>
      <c r="BM95" s="184"/>
    </row>
    <row r="96" spans="2:65" s="1" customFormat="1" ht="18" customHeight="1">
      <c r="B96" s="179"/>
      <c r="C96" s="180"/>
      <c r="D96" s="145" t="s">
        <v>182</v>
      </c>
      <c r="E96" s="181"/>
      <c r="F96" s="181"/>
      <c r="G96" s="181"/>
      <c r="H96" s="181"/>
      <c r="I96" s="180"/>
      <c r="J96" s="180"/>
      <c r="K96" s="180"/>
      <c r="L96" s="180"/>
      <c r="M96" s="180"/>
      <c r="N96" s="140">
        <f>ROUND(N89*T96,2)</f>
        <v>0</v>
      </c>
      <c r="O96" s="182"/>
      <c r="P96" s="182"/>
      <c r="Q96" s="182"/>
      <c r="R96" s="183"/>
      <c r="S96" s="184"/>
      <c r="T96" s="185"/>
      <c r="U96" s="186" t="s">
        <v>43</v>
      </c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7" t="s">
        <v>179</v>
      </c>
      <c r="AZ96" s="184"/>
      <c r="BA96" s="184"/>
      <c r="BB96" s="184"/>
      <c r="BC96" s="184"/>
      <c r="BD96" s="184"/>
      <c r="BE96" s="188">
        <f>IF(U96="základná",N96,0)</f>
        <v>0</v>
      </c>
      <c r="BF96" s="188">
        <f>IF(U96="znížená",N96,0)</f>
        <v>0</v>
      </c>
      <c r="BG96" s="188">
        <f>IF(U96="zákl. prenesená",N96,0)</f>
        <v>0</v>
      </c>
      <c r="BH96" s="188">
        <f>IF(U96="zníž. prenesená",N96,0)</f>
        <v>0</v>
      </c>
      <c r="BI96" s="188">
        <f>IF(U96="nulová",N96,0)</f>
        <v>0</v>
      </c>
      <c r="BJ96" s="187" t="s">
        <v>88</v>
      </c>
      <c r="BK96" s="184"/>
      <c r="BL96" s="184"/>
      <c r="BM96" s="184"/>
    </row>
    <row r="97" spans="2:65" s="1" customFormat="1" ht="18" customHeight="1">
      <c r="B97" s="179"/>
      <c r="C97" s="180"/>
      <c r="D97" s="145" t="s">
        <v>183</v>
      </c>
      <c r="E97" s="181"/>
      <c r="F97" s="181"/>
      <c r="G97" s="181"/>
      <c r="H97" s="181"/>
      <c r="I97" s="180"/>
      <c r="J97" s="180"/>
      <c r="K97" s="180"/>
      <c r="L97" s="180"/>
      <c r="M97" s="180"/>
      <c r="N97" s="140">
        <f>ROUND(N89*T97,2)</f>
        <v>0</v>
      </c>
      <c r="O97" s="182"/>
      <c r="P97" s="182"/>
      <c r="Q97" s="182"/>
      <c r="R97" s="183"/>
      <c r="S97" s="184"/>
      <c r="T97" s="185"/>
      <c r="U97" s="186" t="s">
        <v>43</v>
      </c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7" t="s">
        <v>179</v>
      </c>
      <c r="AZ97" s="184"/>
      <c r="BA97" s="184"/>
      <c r="BB97" s="184"/>
      <c r="BC97" s="184"/>
      <c r="BD97" s="184"/>
      <c r="BE97" s="188">
        <f>IF(U97="základná",N97,0)</f>
        <v>0</v>
      </c>
      <c r="BF97" s="188">
        <f>IF(U97="znížená",N97,0)</f>
        <v>0</v>
      </c>
      <c r="BG97" s="188">
        <f>IF(U97="zákl. prenesená",N97,0)</f>
        <v>0</v>
      </c>
      <c r="BH97" s="188">
        <f>IF(U97="zníž. prenesená",N97,0)</f>
        <v>0</v>
      </c>
      <c r="BI97" s="188">
        <f>IF(U97="nulová",N97,0)</f>
        <v>0</v>
      </c>
      <c r="BJ97" s="187" t="s">
        <v>88</v>
      </c>
      <c r="BK97" s="184"/>
      <c r="BL97" s="184"/>
      <c r="BM97" s="184"/>
    </row>
    <row r="98" spans="2:65" s="1" customFormat="1" ht="18" customHeight="1">
      <c r="B98" s="179"/>
      <c r="C98" s="180"/>
      <c r="D98" s="181" t="s">
        <v>184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40">
        <f>ROUND(N89*T98,2)</f>
        <v>0</v>
      </c>
      <c r="O98" s="182"/>
      <c r="P98" s="182"/>
      <c r="Q98" s="182"/>
      <c r="R98" s="183"/>
      <c r="S98" s="184"/>
      <c r="T98" s="189"/>
      <c r="U98" s="190" t="s">
        <v>43</v>
      </c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7" t="s">
        <v>185</v>
      </c>
      <c r="AZ98" s="184"/>
      <c r="BA98" s="184"/>
      <c r="BB98" s="184"/>
      <c r="BC98" s="184"/>
      <c r="BD98" s="184"/>
      <c r="BE98" s="188">
        <f>IF(U98="základná",N98,0)</f>
        <v>0</v>
      </c>
      <c r="BF98" s="188">
        <f>IF(U98="znížená",N98,0)</f>
        <v>0</v>
      </c>
      <c r="BG98" s="188">
        <f>IF(U98="zákl. prenesená",N98,0)</f>
        <v>0</v>
      </c>
      <c r="BH98" s="188">
        <f>IF(U98="zníž. prenesená",N98,0)</f>
        <v>0</v>
      </c>
      <c r="BI98" s="188">
        <f>IF(U98="nulová",N98,0)</f>
        <v>0</v>
      </c>
      <c r="BJ98" s="187" t="s">
        <v>88</v>
      </c>
      <c r="BK98" s="184"/>
      <c r="BL98" s="184"/>
      <c r="BM98" s="184"/>
    </row>
    <row r="99" spans="2:18" s="1" customFormat="1" ht="13.5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</row>
    <row r="100" spans="2:18" s="1" customFormat="1" ht="29.25" customHeight="1">
      <c r="B100" s="44"/>
      <c r="C100" s="150" t="s">
        <v>143</v>
      </c>
      <c r="D100" s="151"/>
      <c r="E100" s="151"/>
      <c r="F100" s="151"/>
      <c r="G100" s="151"/>
      <c r="H100" s="151"/>
      <c r="I100" s="151"/>
      <c r="J100" s="151"/>
      <c r="K100" s="151"/>
      <c r="L100" s="152">
        <f>ROUND(SUM(N89+N92),2)</f>
        <v>0</v>
      </c>
      <c r="M100" s="152"/>
      <c r="N100" s="152"/>
      <c r="O100" s="152"/>
      <c r="P100" s="152"/>
      <c r="Q100" s="152"/>
      <c r="R100" s="46"/>
    </row>
    <row r="101" spans="2:18" s="1" customFormat="1" ht="6.95" customHeight="1"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5"/>
    </row>
    <row r="105" spans="2:18" s="1" customFormat="1" ht="6.95" customHeight="1">
      <c r="B105" s="76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8"/>
    </row>
    <row r="106" spans="2:18" s="1" customFormat="1" ht="36.95" customHeight="1">
      <c r="B106" s="44"/>
      <c r="C106" s="25" t="s">
        <v>186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1" customFormat="1" ht="30" customHeight="1">
      <c r="B108" s="44"/>
      <c r="C108" s="36" t="s">
        <v>17</v>
      </c>
      <c r="D108" s="45"/>
      <c r="E108" s="45"/>
      <c r="F108" s="155" t="str">
        <f>F6</f>
        <v>Poľnohospodárska bioplynová stanica Dvor Mikuláš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5"/>
      <c r="R108" s="46"/>
    </row>
    <row r="109" spans="2:18" ht="30" customHeight="1">
      <c r="B109" s="24"/>
      <c r="C109" s="36" t="s">
        <v>150</v>
      </c>
      <c r="D109" s="29"/>
      <c r="E109" s="29"/>
      <c r="F109" s="155" t="s">
        <v>746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7"/>
    </row>
    <row r="110" spans="2:18" s="1" customFormat="1" ht="36.95" customHeight="1">
      <c r="B110" s="44"/>
      <c r="C110" s="83" t="s">
        <v>152</v>
      </c>
      <c r="D110" s="45"/>
      <c r="E110" s="45"/>
      <c r="F110" s="85" t="str">
        <f>F8</f>
        <v>02-07 - 07 - Núdzový horák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18" customHeight="1">
      <c r="B112" s="44"/>
      <c r="C112" s="36" t="s">
        <v>21</v>
      </c>
      <c r="D112" s="45"/>
      <c r="E112" s="45"/>
      <c r="F112" s="31" t="str">
        <f>F10</f>
        <v>Dvor Mikuláš</v>
      </c>
      <c r="G112" s="45"/>
      <c r="H112" s="45"/>
      <c r="I112" s="45"/>
      <c r="J112" s="45"/>
      <c r="K112" s="36" t="s">
        <v>23</v>
      </c>
      <c r="L112" s="45"/>
      <c r="M112" s="88" t="str">
        <f>IF(O10="","",O10)</f>
        <v>7. 9. 2018</v>
      </c>
      <c r="N112" s="88"/>
      <c r="O112" s="88"/>
      <c r="P112" s="88"/>
      <c r="Q112" s="45"/>
      <c r="R112" s="46"/>
    </row>
    <row r="113" spans="2:18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1" customFormat="1" ht="13.5">
      <c r="B114" s="44"/>
      <c r="C114" s="36" t="s">
        <v>25</v>
      </c>
      <c r="D114" s="45"/>
      <c r="E114" s="45"/>
      <c r="F114" s="31" t="str">
        <f>E13</f>
        <v>AGROCONTRACT Mikuláš a.s.,94655 Dubník</v>
      </c>
      <c r="G114" s="45"/>
      <c r="H114" s="45"/>
      <c r="I114" s="45"/>
      <c r="J114" s="45"/>
      <c r="K114" s="36" t="s">
        <v>31</v>
      </c>
      <c r="L114" s="45"/>
      <c r="M114" s="31" t="str">
        <f>E19</f>
        <v xml:space="preserve"> </v>
      </c>
      <c r="N114" s="31"/>
      <c r="O114" s="31"/>
      <c r="P114" s="31"/>
      <c r="Q114" s="31"/>
      <c r="R114" s="46"/>
    </row>
    <row r="115" spans="2:18" s="1" customFormat="1" ht="14.4" customHeight="1">
      <c r="B115" s="44"/>
      <c r="C115" s="36" t="s">
        <v>29</v>
      </c>
      <c r="D115" s="45"/>
      <c r="E115" s="45"/>
      <c r="F115" s="31" t="str">
        <f>IF(E16="","",E16)</f>
        <v>Rozpočet, výkaz výmer</v>
      </c>
      <c r="G115" s="45"/>
      <c r="H115" s="45"/>
      <c r="I115" s="45"/>
      <c r="J115" s="45"/>
      <c r="K115" s="36" t="s">
        <v>34</v>
      </c>
      <c r="L115" s="45"/>
      <c r="M115" s="31" t="str">
        <f>E22</f>
        <v>Szegheőová</v>
      </c>
      <c r="N115" s="31"/>
      <c r="O115" s="31"/>
      <c r="P115" s="31"/>
      <c r="Q115" s="31"/>
      <c r="R115" s="46"/>
    </row>
    <row r="116" spans="2:18" s="1" customFormat="1" ht="10.3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27" s="8" customFormat="1" ht="29.25" customHeight="1">
      <c r="B117" s="191"/>
      <c r="C117" s="192" t="s">
        <v>187</v>
      </c>
      <c r="D117" s="193" t="s">
        <v>188</v>
      </c>
      <c r="E117" s="193" t="s">
        <v>58</v>
      </c>
      <c r="F117" s="193" t="s">
        <v>189</v>
      </c>
      <c r="G117" s="193"/>
      <c r="H117" s="193"/>
      <c r="I117" s="193"/>
      <c r="J117" s="193" t="s">
        <v>190</v>
      </c>
      <c r="K117" s="193" t="s">
        <v>191</v>
      </c>
      <c r="L117" s="193" t="s">
        <v>192</v>
      </c>
      <c r="M117" s="193"/>
      <c r="N117" s="193" t="s">
        <v>158</v>
      </c>
      <c r="O117" s="193"/>
      <c r="P117" s="193"/>
      <c r="Q117" s="194"/>
      <c r="R117" s="195"/>
      <c r="T117" s="98" t="s">
        <v>193</v>
      </c>
      <c r="U117" s="99" t="s">
        <v>40</v>
      </c>
      <c r="V117" s="99" t="s">
        <v>194</v>
      </c>
      <c r="W117" s="99" t="s">
        <v>195</v>
      </c>
      <c r="X117" s="99" t="s">
        <v>196</v>
      </c>
      <c r="Y117" s="99" t="s">
        <v>197</v>
      </c>
      <c r="Z117" s="99" t="s">
        <v>198</v>
      </c>
      <c r="AA117" s="100" t="s">
        <v>199</v>
      </c>
    </row>
    <row r="118" spans="2:63" s="1" customFormat="1" ht="29.25" customHeight="1">
      <c r="B118" s="44"/>
      <c r="C118" s="102" t="s">
        <v>155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196">
        <f>BK118</f>
        <v>0</v>
      </c>
      <c r="O118" s="197"/>
      <c r="P118" s="197"/>
      <c r="Q118" s="197"/>
      <c r="R118" s="46"/>
      <c r="T118" s="101"/>
      <c r="U118" s="65"/>
      <c r="V118" s="65"/>
      <c r="W118" s="198">
        <f>W119+W121</f>
        <v>0</v>
      </c>
      <c r="X118" s="65"/>
      <c r="Y118" s="198">
        <f>Y119+Y121</f>
        <v>0</v>
      </c>
      <c r="Z118" s="65"/>
      <c r="AA118" s="199">
        <f>AA119+AA121</f>
        <v>0</v>
      </c>
      <c r="AT118" s="20" t="s">
        <v>75</v>
      </c>
      <c r="AU118" s="20" t="s">
        <v>160</v>
      </c>
      <c r="BK118" s="200">
        <f>BK119+BK121</f>
        <v>0</v>
      </c>
    </row>
    <row r="119" spans="2:63" s="9" customFormat="1" ht="37.4" customHeight="1">
      <c r="B119" s="201"/>
      <c r="C119" s="202"/>
      <c r="D119" s="203" t="s">
        <v>748</v>
      </c>
      <c r="E119" s="203"/>
      <c r="F119" s="203"/>
      <c r="G119" s="203"/>
      <c r="H119" s="203"/>
      <c r="I119" s="203"/>
      <c r="J119" s="203"/>
      <c r="K119" s="203"/>
      <c r="L119" s="203"/>
      <c r="M119" s="203"/>
      <c r="N119" s="204">
        <f>BK119</f>
        <v>0</v>
      </c>
      <c r="O119" s="205"/>
      <c r="P119" s="205"/>
      <c r="Q119" s="205"/>
      <c r="R119" s="206"/>
      <c r="T119" s="207"/>
      <c r="U119" s="202"/>
      <c r="V119" s="202"/>
      <c r="W119" s="208">
        <f>W120</f>
        <v>0</v>
      </c>
      <c r="X119" s="202"/>
      <c r="Y119" s="208">
        <f>Y120</f>
        <v>0</v>
      </c>
      <c r="Z119" s="202"/>
      <c r="AA119" s="209">
        <f>AA120</f>
        <v>0</v>
      </c>
      <c r="AR119" s="210" t="s">
        <v>83</v>
      </c>
      <c r="AT119" s="211" t="s">
        <v>75</v>
      </c>
      <c r="AU119" s="211" t="s">
        <v>76</v>
      </c>
      <c r="AY119" s="210" t="s">
        <v>200</v>
      </c>
      <c r="BK119" s="212">
        <f>BK120</f>
        <v>0</v>
      </c>
    </row>
    <row r="120" spans="2:65" s="1" customFormat="1" ht="25.5" customHeight="1">
      <c r="B120" s="179"/>
      <c r="C120" s="213" t="s">
        <v>83</v>
      </c>
      <c r="D120" s="213" t="s">
        <v>201</v>
      </c>
      <c r="E120" s="214" t="s">
        <v>872</v>
      </c>
      <c r="F120" s="215" t="s">
        <v>873</v>
      </c>
      <c r="G120" s="215"/>
      <c r="H120" s="215"/>
      <c r="I120" s="215"/>
      <c r="J120" s="216" t="s">
        <v>874</v>
      </c>
      <c r="K120" s="217">
        <v>1</v>
      </c>
      <c r="L120" s="218">
        <v>0</v>
      </c>
      <c r="M120" s="218"/>
      <c r="N120" s="217">
        <f>ROUND(L120*K120,2)</f>
        <v>0</v>
      </c>
      <c r="O120" s="217"/>
      <c r="P120" s="217"/>
      <c r="Q120" s="217"/>
      <c r="R120" s="183"/>
      <c r="T120" s="219" t="s">
        <v>5</v>
      </c>
      <c r="U120" s="54" t="s">
        <v>43</v>
      </c>
      <c r="V120" s="45"/>
      <c r="W120" s="220">
        <f>V120*K120</f>
        <v>0</v>
      </c>
      <c r="X120" s="220">
        <v>0</v>
      </c>
      <c r="Y120" s="220">
        <f>X120*K120</f>
        <v>0</v>
      </c>
      <c r="Z120" s="220">
        <v>0</v>
      </c>
      <c r="AA120" s="221">
        <f>Z120*K120</f>
        <v>0</v>
      </c>
      <c r="AR120" s="20" t="s">
        <v>205</v>
      </c>
      <c r="AT120" s="20" t="s">
        <v>201</v>
      </c>
      <c r="AU120" s="20" t="s">
        <v>83</v>
      </c>
      <c r="AY120" s="20" t="s">
        <v>200</v>
      </c>
      <c r="BE120" s="144">
        <f>IF(U120="základná",N120,0)</f>
        <v>0</v>
      </c>
      <c r="BF120" s="144">
        <f>IF(U120="znížená",N120,0)</f>
        <v>0</v>
      </c>
      <c r="BG120" s="144">
        <f>IF(U120="zákl. prenesená",N120,0)</f>
        <v>0</v>
      </c>
      <c r="BH120" s="144">
        <f>IF(U120="zníž. prenesená",N120,0)</f>
        <v>0</v>
      </c>
      <c r="BI120" s="144">
        <f>IF(U120="nulová",N120,0)</f>
        <v>0</v>
      </c>
      <c r="BJ120" s="20" t="s">
        <v>88</v>
      </c>
      <c r="BK120" s="144">
        <f>ROUND(L120*K120,2)</f>
        <v>0</v>
      </c>
      <c r="BL120" s="20" t="s">
        <v>205</v>
      </c>
      <c r="BM120" s="20" t="s">
        <v>88</v>
      </c>
    </row>
    <row r="121" spans="2:63" s="1" customFormat="1" ht="49.9" customHeight="1">
      <c r="B121" s="44"/>
      <c r="C121" s="45"/>
      <c r="D121" s="203" t="s">
        <v>447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224">
        <f>BK121</f>
        <v>0</v>
      </c>
      <c r="O121" s="225"/>
      <c r="P121" s="225"/>
      <c r="Q121" s="225"/>
      <c r="R121" s="46"/>
      <c r="T121" s="226"/>
      <c r="U121" s="70"/>
      <c r="V121" s="70"/>
      <c r="W121" s="70"/>
      <c r="X121" s="70"/>
      <c r="Y121" s="70"/>
      <c r="Z121" s="70"/>
      <c r="AA121" s="72"/>
      <c r="AT121" s="20" t="s">
        <v>75</v>
      </c>
      <c r="AU121" s="20" t="s">
        <v>76</v>
      </c>
      <c r="AY121" s="20" t="s">
        <v>448</v>
      </c>
      <c r="BK121" s="144">
        <v>0</v>
      </c>
    </row>
    <row r="122" spans="2:18" s="1" customFormat="1" ht="6.95" customHeight="1">
      <c r="B122" s="73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5"/>
    </row>
  </sheetData>
  <mergeCells count="72">
    <mergeCell ref="D95:H95"/>
    <mergeCell ref="D94:H94"/>
    <mergeCell ref="D93:H93"/>
    <mergeCell ref="D96:H96"/>
    <mergeCell ref="D97:H9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F117:I117"/>
    <mergeCell ref="L117:M117"/>
    <mergeCell ref="N117:Q117"/>
    <mergeCell ref="F120:I120"/>
    <mergeCell ref="L120:M120"/>
    <mergeCell ref="N120:Q120"/>
    <mergeCell ref="N118:Q118"/>
    <mergeCell ref="N119:Q119"/>
    <mergeCell ref="N121:Q121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2:Q92"/>
    <mergeCell ref="N97:Q97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F110:P110"/>
    <mergeCell ref="M112:P112"/>
    <mergeCell ref="M114:Q114"/>
    <mergeCell ref="M115:Q115"/>
  </mergeCells>
  <hyperlinks>
    <hyperlink ref="F1:G1" location="C2" display="1) Krycí list rozpočtu"/>
    <hyperlink ref="H1:K1" location="C87" display="2) Rekapitulácia rozpočtu"/>
    <hyperlink ref="L1" location="C117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89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151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153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N107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(SUM(BE107:BE114)+SUM(BE133:BE218))</f>
        <v>0</v>
      </c>
      <c r="I33" s="45"/>
      <c r="J33" s="45"/>
      <c r="K33" s="45"/>
      <c r="L33" s="45"/>
      <c r="M33" s="162">
        <f>ROUND((SUM(BE107:BE114)+SUM(BE133:BE218)),2)*F33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(SUM(BF107:BF114)+SUM(BF133:BF218))</f>
        <v>0</v>
      </c>
      <c r="I34" s="45"/>
      <c r="J34" s="45"/>
      <c r="K34" s="45"/>
      <c r="L34" s="45"/>
      <c r="M34" s="162">
        <f>ROUND((SUM(BF107:BF114)+SUM(BF133:BF218)),2)*F34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(SUM(BG107:BG114)+SUM(BG133:BG218))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(SUM(BH107:BH114)+SUM(BH133:BH218))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(SUM(BI107:BI114)+SUM(BI133:BI218))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151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01-01 - 01 - Strojovňa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N133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161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N134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162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N140</f>
        <v>0</v>
      </c>
      <c r="O91" s="172"/>
      <c r="P91" s="172"/>
      <c r="Q91" s="172"/>
      <c r="R91" s="175"/>
    </row>
    <row r="92" spans="2:18" s="7" customFormat="1" ht="24.95" customHeight="1">
      <c r="B92" s="171"/>
      <c r="C92" s="172"/>
      <c r="D92" s="173" t="s">
        <v>163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4">
        <f>N148</f>
        <v>0</v>
      </c>
      <c r="O92" s="172"/>
      <c r="P92" s="172"/>
      <c r="Q92" s="172"/>
      <c r="R92" s="175"/>
    </row>
    <row r="93" spans="2:18" s="7" customFormat="1" ht="24.95" customHeight="1">
      <c r="B93" s="171"/>
      <c r="C93" s="172"/>
      <c r="D93" s="173" t="s">
        <v>164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4">
        <f>N154</f>
        <v>0</v>
      </c>
      <c r="O93" s="172"/>
      <c r="P93" s="172"/>
      <c r="Q93" s="172"/>
      <c r="R93" s="175"/>
    </row>
    <row r="94" spans="2:18" s="7" customFormat="1" ht="24.95" customHeight="1">
      <c r="B94" s="171"/>
      <c r="C94" s="172"/>
      <c r="D94" s="173" t="s">
        <v>165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N159</f>
        <v>0</v>
      </c>
      <c r="O94" s="172"/>
      <c r="P94" s="172"/>
      <c r="Q94" s="172"/>
      <c r="R94" s="175"/>
    </row>
    <row r="95" spans="2:18" s="7" customFormat="1" ht="24.95" customHeight="1">
      <c r="B95" s="171"/>
      <c r="C95" s="172"/>
      <c r="D95" s="173" t="s">
        <v>166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N164</f>
        <v>0</v>
      </c>
      <c r="O95" s="172"/>
      <c r="P95" s="172"/>
      <c r="Q95" s="172"/>
      <c r="R95" s="175"/>
    </row>
    <row r="96" spans="2:18" s="7" customFormat="1" ht="24.95" customHeight="1">
      <c r="B96" s="171"/>
      <c r="C96" s="172"/>
      <c r="D96" s="173" t="s">
        <v>167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4">
        <f>N167</f>
        <v>0</v>
      </c>
      <c r="O96" s="172"/>
      <c r="P96" s="172"/>
      <c r="Q96" s="172"/>
      <c r="R96" s="175"/>
    </row>
    <row r="97" spans="2:18" s="7" customFormat="1" ht="24.95" customHeight="1">
      <c r="B97" s="171"/>
      <c r="C97" s="172"/>
      <c r="D97" s="173" t="s">
        <v>168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4">
        <f>N175</f>
        <v>0</v>
      </c>
      <c r="O97" s="172"/>
      <c r="P97" s="172"/>
      <c r="Q97" s="172"/>
      <c r="R97" s="175"/>
    </row>
    <row r="98" spans="2:18" s="7" customFormat="1" ht="24.95" customHeight="1">
      <c r="B98" s="171"/>
      <c r="C98" s="172"/>
      <c r="D98" s="173" t="s">
        <v>169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4">
        <f>N177</f>
        <v>0</v>
      </c>
      <c r="O98" s="172"/>
      <c r="P98" s="172"/>
      <c r="Q98" s="172"/>
      <c r="R98" s="175"/>
    </row>
    <row r="99" spans="2:18" s="7" customFormat="1" ht="24.95" customHeight="1">
      <c r="B99" s="171"/>
      <c r="C99" s="172"/>
      <c r="D99" s="173" t="s">
        <v>170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4">
        <f>N182</f>
        <v>0</v>
      </c>
      <c r="O99" s="172"/>
      <c r="P99" s="172"/>
      <c r="Q99" s="172"/>
      <c r="R99" s="175"/>
    </row>
    <row r="100" spans="2:18" s="7" customFormat="1" ht="24.95" customHeight="1">
      <c r="B100" s="171"/>
      <c r="C100" s="172"/>
      <c r="D100" s="173" t="s">
        <v>171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174">
        <f>N184</f>
        <v>0</v>
      </c>
      <c r="O100" s="172"/>
      <c r="P100" s="172"/>
      <c r="Q100" s="172"/>
      <c r="R100" s="175"/>
    </row>
    <row r="101" spans="2:18" s="7" customFormat="1" ht="24.95" customHeight="1">
      <c r="B101" s="171"/>
      <c r="C101" s="172"/>
      <c r="D101" s="173" t="s">
        <v>172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74">
        <f>N191</f>
        <v>0</v>
      </c>
      <c r="O101" s="172"/>
      <c r="P101" s="172"/>
      <c r="Q101" s="172"/>
      <c r="R101" s="175"/>
    </row>
    <row r="102" spans="2:18" s="7" customFormat="1" ht="24.95" customHeight="1">
      <c r="B102" s="171"/>
      <c r="C102" s="172"/>
      <c r="D102" s="173" t="s">
        <v>173</v>
      </c>
      <c r="E102" s="172"/>
      <c r="F102" s="172"/>
      <c r="G102" s="172"/>
      <c r="H102" s="172"/>
      <c r="I102" s="172"/>
      <c r="J102" s="172"/>
      <c r="K102" s="172"/>
      <c r="L102" s="172"/>
      <c r="M102" s="172"/>
      <c r="N102" s="174">
        <f>N197</f>
        <v>0</v>
      </c>
      <c r="O102" s="172"/>
      <c r="P102" s="172"/>
      <c r="Q102" s="172"/>
      <c r="R102" s="175"/>
    </row>
    <row r="103" spans="2:18" s="7" customFormat="1" ht="24.95" customHeight="1">
      <c r="B103" s="171"/>
      <c r="C103" s="172"/>
      <c r="D103" s="173" t="s">
        <v>174</v>
      </c>
      <c r="E103" s="172"/>
      <c r="F103" s="172"/>
      <c r="G103" s="172"/>
      <c r="H103" s="172"/>
      <c r="I103" s="172"/>
      <c r="J103" s="172"/>
      <c r="K103" s="172"/>
      <c r="L103" s="172"/>
      <c r="M103" s="172"/>
      <c r="N103" s="174">
        <f>N200</f>
        <v>0</v>
      </c>
      <c r="O103" s="172"/>
      <c r="P103" s="172"/>
      <c r="Q103" s="172"/>
      <c r="R103" s="175"/>
    </row>
    <row r="104" spans="2:18" s="7" customFormat="1" ht="24.95" customHeight="1">
      <c r="B104" s="171"/>
      <c r="C104" s="172"/>
      <c r="D104" s="173" t="s">
        <v>175</v>
      </c>
      <c r="E104" s="172"/>
      <c r="F104" s="172"/>
      <c r="G104" s="172"/>
      <c r="H104" s="172"/>
      <c r="I104" s="172"/>
      <c r="J104" s="172"/>
      <c r="K104" s="172"/>
      <c r="L104" s="172"/>
      <c r="M104" s="172"/>
      <c r="N104" s="174">
        <f>N208</f>
        <v>0</v>
      </c>
      <c r="O104" s="172"/>
      <c r="P104" s="172"/>
      <c r="Q104" s="172"/>
      <c r="R104" s="175"/>
    </row>
    <row r="105" spans="2:18" s="7" customFormat="1" ht="24.95" customHeight="1">
      <c r="B105" s="171"/>
      <c r="C105" s="172"/>
      <c r="D105" s="173" t="s">
        <v>176</v>
      </c>
      <c r="E105" s="172"/>
      <c r="F105" s="172"/>
      <c r="G105" s="172"/>
      <c r="H105" s="172"/>
      <c r="I105" s="172"/>
      <c r="J105" s="172"/>
      <c r="K105" s="172"/>
      <c r="L105" s="172"/>
      <c r="M105" s="172"/>
      <c r="N105" s="174">
        <f>N210</f>
        <v>0</v>
      </c>
      <c r="O105" s="172"/>
      <c r="P105" s="172"/>
      <c r="Q105" s="172"/>
      <c r="R105" s="175"/>
    </row>
    <row r="106" spans="2:18" s="1" customFormat="1" ht="21.8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21" s="1" customFormat="1" ht="29.25" customHeight="1">
      <c r="B107" s="44"/>
      <c r="C107" s="169" t="s">
        <v>177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170">
        <f>ROUND(N108+N109+N110+N111+N112+N113,2)</f>
        <v>0</v>
      </c>
      <c r="O107" s="176"/>
      <c r="P107" s="176"/>
      <c r="Q107" s="176"/>
      <c r="R107" s="46"/>
      <c r="T107" s="177"/>
      <c r="U107" s="178" t="s">
        <v>40</v>
      </c>
    </row>
    <row r="108" spans="2:65" s="1" customFormat="1" ht="18" customHeight="1">
      <c r="B108" s="179"/>
      <c r="C108" s="180"/>
      <c r="D108" s="145" t="s">
        <v>178</v>
      </c>
      <c r="E108" s="181"/>
      <c r="F108" s="181"/>
      <c r="G108" s="181"/>
      <c r="H108" s="181"/>
      <c r="I108" s="180"/>
      <c r="J108" s="180"/>
      <c r="K108" s="180"/>
      <c r="L108" s="180"/>
      <c r="M108" s="180"/>
      <c r="N108" s="140">
        <f>ROUND(N89*T108,2)</f>
        <v>0</v>
      </c>
      <c r="O108" s="182"/>
      <c r="P108" s="182"/>
      <c r="Q108" s="182"/>
      <c r="R108" s="183"/>
      <c r="S108" s="184"/>
      <c r="T108" s="185"/>
      <c r="U108" s="186" t="s">
        <v>43</v>
      </c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7" t="s">
        <v>179</v>
      </c>
      <c r="AZ108" s="184"/>
      <c r="BA108" s="184"/>
      <c r="BB108" s="184"/>
      <c r="BC108" s="184"/>
      <c r="BD108" s="184"/>
      <c r="BE108" s="188">
        <f>IF(U108="základná",N108,0)</f>
        <v>0</v>
      </c>
      <c r="BF108" s="188">
        <f>IF(U108="znížená",N108,0)</f>
        <v>0</v>
      </c>
      <c r="BG108" s="188">
        <f>IF(U108="zákl. prenesená",N108,0)</f>
        <v>0</v>
      </c>
      <c r="BH108" s="188">
        <f>IF(U108="zníž. prenesená",N108,0)</f>
        <v>0</v>
      </c>
      <c r="BI108" s="188">
        <f>IF(U108="nulová",N108,0)</f>
        <v>0</v>
      </c>
      <c r="BJ108" s="187" t="s">
        <v>88</v>
      </c>
      <c r="BK108" s="184"/>
      <c r="BL108" s="184"/>
      <c r="BM108" s="184"/>
    </row>
    <row r="109" spans="2:65" s="1" customFormat="1" ht="18" customHeight="1">
      <c r="B109" s="179"/>
      <c r="C109" s="180"/>
      <c r="D109" s="145" t="s">
        <v>180</v>
      </c>
      <c r="E109" s="181"/>
      <c r="F109" s="181"/>
      <c r="G109" s="181"/>
      <c r="H109" s="181"/>
      <c r="I109" s="180"/>
      <c r="J109" s="180"/>
      <c r="K109" s="180"/>
      <c r="L109" s="180"/>
      <c r="M109" s="180"/>
      <c r="N109" s="140">
        <f>ROUND(N89*T109,2)</f>
        <v>0</v>
      </c>
      <c r="O109" s="182"/>
      <c r="P109" s="182"/>
      <c r="Q109" s="182"/>
      <c r="R109" s="183"/>
      <c r="S109" s="184"/>
      <c r="T109" s="185"/>
      <c r="U109" s="186" t="s">
        <v>43</v>
      </c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7" t="s">
        <v>179</v>
      </c>
      <c r="AZ109" s="184"/>
      <c r="BA109" s="184"/>
      <c r="BB109" s="184"/>
      <c r="BC109" s="184"/>
      <c r="BD109" s="184"/>
      <c r="BE109" s="188">
        <f>IF(U109="základná",N109,0)</f>
        <v>0</v>
      </c>
      <c r="BF109" s="188">
        <f>IF(U109="znížená",N109,0)</f>
        <v>0</v>
      </c>
      <c r="BG109" s="188">
        <f>IF(U109="zákl. prenesená",N109,0)</f>
        <v>0</v>
      </c>
      <c r="BH109" s="188">
        <f>IF(U109="zníž. prenesená",N109,0)</f>
        <v>0</v>
      </c>
      <c r="BI109" s="188">
        <f>IF(U109="nulová",N109,0)</f>
        <v>0</v>
      </c>
      <c r="BJ109" s="187" t="s">
        <v>88</v>
      </c>
      <c r="BK109" s="184"/>
      <c r="BL109" s="184"/>
      <c r="BM109" s="184"/>
    </row>
    <row r="110" spans="2:65" s="1" customFormat="1" ht="18" customHeight="1">
      <c r="B110" s="179"/>
      <c r="C110" s="180"/>
      <c r="D110" s="145" t="s">
        <v>181</v>
      </c>
      <c r="E110" s="181"/>
      <c r="F110" s="181"/>
      <c r="G110" s="181"/>
      <c r="H110" s="181"/>
      <c r="I110" s="180"/>
      <c r="J110" s="180"/>
      <c r="K110" s="180"/>
      <c r="L110" s="180"/>
      <c r="M110" s="180"/>
      <c r="N110" s="140">
        <f>ROUND(N89*T110,2)</f>
        <v>0</v>
      </c>
      <c r="O110" s="182"/>
      <c r="P110" s="182"/>
      <c r="Q110" s="182"/>
      <c r="R110" s="183"/>
      <c r="S110" s="184"/>
      <c r="T110" s="185"/>
      <c r="U110" s="186" t="s">
        <v>43</v>
      </c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7" t="s">
        <v>179</v>
      </c>
      <c r="AZ110" s="184"/>
      <c r="BA110" s="184"/>
      <c r="BB110" s="184"/>
      <c r="BC110" s="184"/>
      <c r="BD110" s="184"/>
      <c r="BE110" s="188">
        <f>IF(U110="základná",N110,0)</f>
        <v>0</v>
      </c>
      <c r="BF110" s="188">
        <f>IF(U110="znížená",N110,0)</f>
        <v>0</v>
      </c>
      <c r="BG110" s="188">
        <f>IF(U110="zákl. prenesená",N110,0)</f>
        <v>0</v>
      </c>
      <c r="BH110" s="188">
        <f>IF(U110="zníž. prenesená",N110,0)</f>
        <v>0</v>
      </c>
      <c r="BI110" s="188">
        <f>IF(U110="nulová",N110,0)</f>
        <v>0</v>
      </c>
      <c r="BJ110" s="187" t="s">
        <v>88</v>
      </c>
      <c r="BK110" s="184"/>
      <c r="BL110" s="184"/>
      <c r="BM110" s="184"/>
    </row>
    <row r="111" spans="2:65" s="1" customFormat="1" ht="18" customHeight="1">
      <c r="B111" s="179"/>
      <c r="C111" s="180"/>
      <c r="D111" s="145" t="s">
        <v>182</v>
      </c>
      <c r="E111" s="181"/>
      <c r="F111" s="181"/>
      <c r="G111" s="181"/>
      <c r="H111" s="181"/>
      <c r="I111" s="180"/>
      <c r="J111" s="180"/>
      <c r="K111" s="180"/>
      <c r="L111" s="180"/>
      <c r="M111" s="180"/>
      <c r="N111" s="140">
        <f>ROUND(N89*T111,2)</f>
        <v>0</v>
      </c>
      <c r="O111" s="182"/>
      <c r="P111" s="182"/>
      <c r="Q111" s="182"/>
      <c r="R111" s="183"/>
      <c r="S111" s="184"/>
      <c r="T111" s="185"/>
      <c r="U111" s="186" t="s">
        <v>43</v>
      </c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7" t="s">
        <v>179</v>
      </c>
      <c r="AZ111" s="184"/>
      <c r="BA111" s="184"/>
      <c r="BB111" s="184"/>
      <c r="BC111" s="184"/>
      <c r="BD111" s="184"/>
      <c r="BE111" s="188">
        <f>IF(U111="základná",N111,0)</f>
        <v>0</v>
      </c>
      <c r="BF111" s="188">
        <f>IF(U111="znížená",N111,0)</f>
        <v>0</v>
      </c>
      <c r="BG111" s="188">
        <f>IF(U111="zákl. prenesená",N111,0)</f>
        <v>0</v>
      </c>
      <c r="BH111" s="188">
        <f>IF(U111="zníž. prenesená",N111,0)</f>
        <v>0</v>
      </c>
      <c r="BI111" s="188">
        <f>IF(U111="nulová",N111,0)</f>
        <v>0</v>
      </c>
      <c r="BJ111" s="187" t="s">
        <v>88</v>
      </c>
      <c r="BK111" s="184"/>
      <c r="BL111" s="184"/>
      <c r="BM111" s="184"/>
    </row>
    <row r="112" spans="2:65" s="1" customFormat="1" ht="18" customHeight="1">
      <c r="B112" s="179"/>
      <c r="C112" s="180"/>
      <c r="D112" s="145" t="s">
        <v>183</v>
      </c>
      <c r="E112" s="181"/>
      <c r="F112" s="181"/>
      <c r="G112" s="181"/>
      <c r="H112" s="181"/>
      <c r="I112" s="180"/>
      <c r="J112" s="180"/>
      <c r="K112" s="180"/>
      <c r="L112" s="180"/>
      <c r="M112" s="180"/>
      <c r="N112" s="140">
        <f>ROUND(N89*T112,2)</f>
        <v>0</v>
      </c>
      <c r="O112" s="182"/>
      <c r="P112" s="182"/>
      <c r="Q112" s="182"/>
      <c r="R112" s="183"/>
      <c r="S112" s="184"/>
      <c r="T112" s="185"/>
      <c r="U112" s="186" t="s">
        <v>43</v>
      </c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7" t="s">
        <v>179</v>
      </c>
      <c r="AZ112" s="184"/>
      <c r="BA112" s="184"/>
      <c r="BB112" s="184"/>
      <c r="BC112" s="184"/>
      <c r="BD112" s="184"/>
      <c r="BE112" s="188">
        <f>IF(U112="základná",N112,0)</f>
        <v>0</v>
      </c>
      <c r="BF112" s="188">
        <f>IF(U112="znížená",N112,0)</f>
        <v>0</v>
      </c>
      <c r="BG112" s="188">
        <f>IF(U112="zákl. prenesená",N112,0)</f>
        <v>0</v>
      </c>
      <c r="BH112" s="188">
        <f>IF(U112="zníž. prenesená",N112,0)</f>
        <v>0</v>
      </c>
      <c r="BI112" s="188">
        <f>IF(U112="nulová",N112,0)</f>
        <v>0</v>
      </c>
      <c r="BJ112" s="187" t="s">
        <v>88</v>
      </c>
      <c r="BK112" s="184"/>
      <c r="BL112" s="184"/>
      <c r="BM112" s="184"/>
    </row>
    <row r="113" spans="2:65" s="1" customFormat="1" ht="18" customHeight="1">
      <c r="B113" s="179"/>
      <c r="C113" s="180"/>
      <c r="D113" s="181" t="s">
        <v>184</v>
      </c>
      <c r="E113" s="180"/>
      <c r="F113" s="180"/>
      <c r="G113" s="180"/>
      <c r="H113" s="180"/>
      <c r="I113" s="180"/>
      <c r="J113" s="180"/>
      <c r="K113" s="180"/>
      <c r="L113" s="180"/>
      <c r="M113" s="180"/>
      <c r="N113" s="140">
        <f>ROUND(N89*T113,2)</f>
        <v>0</v>
      </c>
      <c r="O113" s="182"/>
      <c r="P113" s="182"/>
      <c r="Q113" s="182"/>
      <c r="R113" s="183"/>
      <c r="S113" s="184"/>
      <c r="T113" s="189"/>
      <c r="U113" s="190" t="s">
        <v>43</v>
      </c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7" t="s">
        <v>185</v>
      </c>
      <c r="AZ113" s="184"/>
      <c r="BA113" s="184"/>
      <c r="BB113" s="184"/>
      <c r="BC113" s="184"/>
      <c r="BD113" s="184"/>
      <c r="BE113" s="188">
        <f>IF(U113="základná",N113,0)</f>
        <v>0</v>
      </c>
      <c r="BF113" s="188">
        <f>IF(U113="znížená",N113,0)</f>
        <v>0</v>
      </c>
      <c r="BG113" s="188">
        <f>IF(U113="zákl. prenesená",N113,0)</f>
        <v>0</v>
      </c>
      <c r="BH113" s="188">
        <f>IF(U113="zníž. prenesená",N113,0)</f>
        <v>0</v>
      </c>
      <c r="BI113" s="188">
        <f>IF(U113="nulová",N113,0)</f>
        <v>0</v>
      </c>
      <c r="BJ113" s="187" t="s">
        <v>88</v>
      </c>
      <c r="BK113" s="184"/>
      <c r="BL113" s="184"/>
      <c r="BM113" s="184"/>
    </row>
    <row r="114" spans="2:18" s="1" customFormat="1" ht="13.5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29.25" customHeight="1">
      <c r="B115" s="44"/>
      <c r="C115" s="150" t="s">
        <v>143</v>
      </c>
      <c r="D115" s="151"/>
      <c r="E115" s="151"/>
      <c r="F115" s="151"/>
      <c r="G115" s="151"/>
      <c r="H115" s="151"/>
      <c r="I115" s="151"/>
      <c r="J115" s="151"/>
      <c r="K115" s="151"/>
      <c r="L115" s="152">
        <f>ROUND(SUM(N89+N107),2)</f>
        <v>0</v>
      </c>
      <c r="M115" s="152"/>
      <c r="N115" s="152"/>
      <c r="O115" s="152"/>
      <c r="P115" s="152"/>
      <c r="Q115" s="152"/>
      <c r="R115" s="46"/>
    </row>
    <row r="116" spans="2:18" s="1" customFormat="1" ht="6.95" customHeight="1">
      <c r="B116" s="73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5"/>
    </row>
    <row r="120" spans="2:18" s="1" customFormat="1" ht="6.95" customHeight="1"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8"/>
    </row>
    <row r="121" spans="2:18" s="1" customFormat="1" ht="36.95" customHeight="1">
      <c r="B121" s="44"/>
      <c r="C121" s="25" t="s">
        <v>186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6"/>
    </row>
    <row r="122" spans="2:18" s="1" customFormat="1" ht="6.95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pans="2:18" s="1" customFormat="1" ht="30" customHeight="1">
      <c r="B123" s="44"/>
      <c r="C123" s="36" t="s">
        <v>17</v>
      </c>
      <c r="D123" s="45"/>
      <c r="E123" s="45"/>
      <c r="F123" s="155" t="str">
        <f>F6</f>
        <v>Poľnohospodárska bioplynová stanica Dvor Mikuláš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45"/>
      <c r="R123" s="46"/>
    </row>
    <row r="124" spans="2:18" ht="30" customHeight="1">
      <c r="B124" s="24"/>
      <c r="C124" s="36" t="s">
        <v>150</v>
      </c>
      <c r="D124" s="29"/>
      <c r="E124" s="29"/>
      <c r="F124" s="155" t="s">
        <v>151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7"/>
    </row>
    <row r="125" spans="2:18" s="1" customFormat="1" ht="36.95" customHeight="1">
      <c r="B125" s="44"/>
      <c r="C125" s="83" t="s">
        <v>152</v>
      </c>
      <c r="D125" s="45"/>
      <c r="E125" s="45"/>
      <c r="F125" s="85" t="str">
        <f>F8</f>
        <v>01-01 - 01 - Strojovňa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</row>
    <row r="126" spans="2:18" s="1" customFormat="1" ht="6.95" customHeight="1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</row>
    <row r="127" spans="2:18" s="1" customFormat="1" ht="18" customHeight="1">
      <c r="B127" s="44"/>
      <c r="C127" s="36" t="s">
        <v>21</v>
      </c>
      <c r="D127" s="45"/>
      <c r="E127" s="45"/>
      <c r="F127" s="31" t="str">
        <f>F10</f>
        <v>Dvor Mikuláš</v>
      </c>
      <c r="G127" s="45"/>
      <c r="H127" s="45"/>
      <c r="I127" s="45"/>
      <c r="J127" s="45"/>
      <c r="K127" s="36" t="s">
        <v>23</v>
      </c>
      <c r="L127" s="45"/>
      <c r="M127" s="88" t="str">
        <f>IF(O10="","",O10)</f>
        <v>7. 9. 2018</v>
      </c>
      <c r="N127" s="88"/>
      <c r="O127" s="88"/>
      <c r="P127" s="88"/>
      <c r="Q127" s="45"/>
      <c r="R127" s="46"/>
    </row>
    <row r="128" spans="2:18" s="1" customFormat="1" ht="6.95" customHeight="1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6"/>
    </row>
    <row r="129" spans="2:18" s="1" customFormat="1" ht="13.5">
      <c r="B129" s="44"/>
      <c r="C129" s="36" t="s">
        <v>25</v>
      </c>
      <c r="D129" s="45"/>
      <c r="E129" s="45"/>
      <c r="F129" s="31" t="str">
        <f>E13</f>
        <v>AGROCONTRACT Mikuláš a.s.,94655 Dubník</v>
      </c>
      <c r="G129" s="45"/>
      <c r="H129" s="45"/>
      <c r="I129" s="45"/>
      <c r="J129" s="45"/>
      <c r="K129" s="36" t="s">
        <v>31</v>
      </c>
      <c r="L129" s="45"/>
      <c r="M129" s="31" t="str">
        <f>E19</f>
        <v xml:space="preserve"> </v>
      </c>
      <c r="N129" s="31"/>
      <c r="O129" s="31"/>
      <c r="P129" s="31"/>
      <c r="Q129" s="31"/>
      <c r="R129" s="46"/>
    </row>
    <row r="130" spans="2:18" s="1" customFormat="1" ht="14.4" customHeight="1">
      <c r="B130" s="44"/>
      <c r="C130" s="36" t="s">
        <v>29</v>
      </c>
      <c r="D130" s="45"/>
      <c r="E130" s="45"/>
      <c r="F130" s="31" t="str">
        <f>IF(E16="","",E16)</f>
        <v>Rozpočet, výkaz výmer</v>
      </c>
      <c r="G130" s="45"/>
      <c r="H130" s="45"/>
      <c r="I130" s="45"/>
      <c r="J130" s="45"/>
      <c r="K130" s="36" t="s">
        <v>34</v>
      </c>
      <c r="L130" s="45"/>
      <c r="M130" s="31" t="str">
        <f>E22</f>
        <v>Szegheőová</v>
      </c>
      <c r="N130" s="31"/>
      <c r="O130" s="31"/>
      <c r="P130" s="31"/>
      <c r="Q130" s="31"/>
      <c r="R130" s="46"/>
    </row>
    <row r="131" spans="2:18" s="1" customFormat="1" ht="10.3" customHeight="1"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6"/>
    </row>
    <row r="132" spans="2:27" s="8" customFormat="1" ht="29.25" customHeight="1">
      <c r="B132" s="191"/>
      <c r="C132" s="192" t="s">
        <v>187</v>
      </c>
      <c r="D132" s="193" t="s">
        <v>188</v>
      </c>
      <c r="E132" s="193" t="s">
        <v>58</v>
      </c>
      <c r="F132" s="193" t="s">
        <v>189</v>
      </c>
      <c r="G132" s="193"/>
      <c r="H132" s="193"/>
      <c r="I132" s="193"/>
      <c r="J132" s="193" t="s">
        <v>190</v>
      </c>
      <c r="K132" s="193" t="s">
        <v>191</v>
      </c>
      <c r="L132" s="193" t="s">
        <v>192</v>
      </c>
      <c r="M132" s="193"/>
      <c r="N132" s="193" t="s">
        <v>158</v>
      </c>
      <c r="O132" s="193"/>
      <c r="P132" s="193"/>
      <c r="Q132" s="194"/>
      <c r="R132" s="195"/>
      <c r="T132" s="98" t="s">
        <v>193</v>
      </c>
      <c r="U132" s="99" t="s">
        <v>40</v>
      </c>
      <c r="V132" s="99" t="s">
        <v>194</v>
      </c>
      <c r="W132" s="99" t="s">
        <v>195</v>
      </c>
      <c r="X132" s="99" t="s">
        <v>196</v>
      </c>
      <c r="Y132" s="99" t="s">
        <v>197</v>
      </c>
      <c r="Z132" s="99" t="s">
        <v>198</v>
      </c>
      <c r="AA132" s="100" t="s">
        <v>199</v>
      </c>
    </row>
    <row r="133" spans="2:63" s="1" customFormat="1" ht="29.25" customHeight="1">
      <c r="B133" s="44"/>
      <c r="C133" s="102" t="s">
        <v>155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196">
        <f>BK133</f>
        <v>0</v>
      </c>
      <c r="O133" s="197"/>
      <c r="P133" s="197"/>
      <c r="Q133" s="197"/>
      <c r="R133" s="46"/>
      <c r="T133" s="101"/>
      <c r="U133" s="65"/>
      <c r="V133" s="65"/>
      <c r="W133" s="198">
        <f>W134+W140+W148+W154+W159+W164+W167+W175+W177+W182+W184+W191+W197+W200+W208+W210+W219</f>
        <v>0</v>
      </c>
      <c r="X133" s="65"/>
      <c r="Y133" s="198">
        <f>Y134+Y140+Y148+Y154+Y159+Y164+Y167+Y175+Y177+Y182+Y184+Y191+Y197+Y200+Y208+Y210+Y219</f>
        <v>42.6921865</v>
      </c>
      <c r="Z133" s="65"/>
      <c r="AA133" s="199">
        <f>AA134+AA140+AA148+AA154+AA159+AA164+AA167+AA175+AA177+AA182+AA184+AA191+AA197+AA200+AA208+AA210+AA219</f>
        <v>0</v>
      </c>
      <c r="AT133" s="20" t="s">
        <v>75</v>
      </c>
      <c r="AU133" s="20" t="s">
        <v>160</v>
      </c>
      <c r="BK133" s="200">
        <f>BK134+BK140+BK148+BK154+BK159+BK164+BK167+BK175+BK177+BK182+BK184+BK191+BK197+BK200+BK208+BK210+BK219</f>
        <v>0</v>
      </c>
    </row>
    <row r="134" spans="2:63" s="9" customFormat="1" ht="37.4" customHeight="1">
      <c r="B134" s="201"/>
      <c r="C134" s="202"/>
      <c r="D134" s="203" t="s">
        <v>161</v>
      </c>
      <c r="E134" s="203"/>
      <c r="F134" s="203"/>
      <c r="G134" s="203"/>
      <c r="H134" s="203"/>
      <c r="I134" s="203"/>
      <c r="J134" s="203"/>
      <c r="K134" s="203"/>
      <c r="L134" s="203"/>
      <c r="M134" s="203"/>
      <c r="N134" s="204">
        <f>BK134</f>
        <v>0</v>
      </c>
      <c r="O134" s="205"/>
      <c r="P134" s="205"/>
      <c r="Q134" s="205"/>
      <c r="R134" s="206"/>
      <c r="T134" s="207"/>
      <c r="U134" s="202"/>
      <c r="V134" s="202"/>
      <c r="W134" s="208">
        <f>SUM(W135:W139)</f>
        <v>0</v>
      </c>
      <c r="X134" s="202"/>
      <c r="Y134" s="208">
        <f>SUM(Y135:Y139)</f>
        <v>33.2992195</v>
      </c>
      <c r="Z134" s="202"/>
      <c r="AA134" s="209">
        <f>SUM(AA135:AA139)</f>
        <v>0</v>
      </c>
      <c r="AR134" s="210" t="s">
        <v>83</v>
      </c>
      <c r="AT134" s="211" t="s">
        <v>75</v>
      </c>
      <c r="AU134" s="211" t="s">
        <v>76</v>
      </c>
      <c r="AY134" s="210" t="s">
        <v>200</v>
      </c>
      <c r="BK134" s="212">
        <f>SUM(BK135:BK139)</f>
        <v>0</v>
      </c>
    </row>
    <row r="135" spans="2:65" s="1" customFormat="1" ht="25.5" customHeight="1">
      <c r="B135" s="179"/>
      <c r="C135" s="213" t="s">
        <v>83</v>
      </c>
      <c r="D135" s="213" t="s">
        <v>201</v>
      </c>
      <c r="E135" s="214" t="s">
        <v>202</v>
      </c>
      <c r="F135" s="215" t="s">
        <v>203</v>
      </c>
      <c r="G135" s="215"/>
      <c r="H135" s="215"/>
      <c r="I135" s="215"/>
      <c r="J135" s="216" t="s">
        <v>204</v>
      </c>
      <c r="K135" s="217">
        <v>14</v>
      </c>
      <c r="L135" s="218">
        <v>0</v>
      </c>
      <c r="M135" s="218"/>
      <c r="N135" s="217">
        <f>ROUND(L135*K135,2)</f>
        <v>0</v>
      </c>
      <c r="O135" s="217"/>
      <c r="P135" s="217"/>
      <c r="Q135" s="217"/>
      <c r="R135" s="183"/>
      <c r="T135" s="219" t="s">
        <v>5</v>
      </c>
      <c r="U135" s="54" t="s">
        <v>43</v>
      </c>
      <c r="V135" s="45"/>
      <c r="W135" s="220">
        <f>V135*K135</f>
        <v>0</v>
      </c>
      <c r="X135" s="220">
        <v>2.31437</v>
      </c>
      <c r="Y135" s="220">
        <f>X135*K135</f>
        <v>32.40118</v>
      </c>
      <c r="Z135" s="220">
        <v>0</v>
      </c>
      <c r="AA135" s="221">
        <f>Z135*K135</f>
        <v>0</v>
      </c>
      <c r="AR135" s="20" t="s">
        <v>205</v>
      </c>
      <c r="AT135" s="20" t="s">
        <v>201</v>
      </c>
      <c r="AU135" s="20" t="s">
        <v>83</v>
      </c>
      <c r="AY135" s="20" t="s">
        <v>200</v>
      </c>
      <c r="BE135" s="144">
        <f>IF(U135="základná",N135,0)</f>
        <v>0</v>
      </c>
      <c r="BF135" s="144">
        <f>IF(U135="znížená",N135,0)</f>
        <v>0</v>
      </c>
      <c r="BG135" s="144">
        <f>IF(U135="zákl. prenesená",N135,0)</f>
        <v>0</v>
      </c>
      <c r="BH135" s="144">
        <f>IF(U135="zníž. prenesená",N135,0)</f>
        <v>0</v>
      </c>
      <c r="BI135" s="144">
        <f>IF(U135="nulová",N135,0)</f>
        <v>0</v>
      </c>
      <c r="BJ135" s="20" t="s">
        <v>88</v>
      </c>
      <c r="BK135" s="144">
        <f>ROUND(L135*K135,2)</f>
        <v>0</v>
      </c>
      <c r="BL135" s="20" t="s">
        <v>205</v>
      </c>
      <c r="BM135" s="20" t="s">
        <v>88</v>
      </c>
    </row>
    <row r="136" spans="2:65" s="1" customFormat="1" ht="25.5" customHeight="1">
      <c r="B136" s="179"/>
      <c r="C136" s="213" t="s">
        <v>88</v>
      </c>
      <c r="D136" s="213" t="s">
        <v>201</v>
      </c>
      <c r="E136" s="214" t="s">
        <v>206</v>
      </c>
      <c r="F136" s="215" t="s">
        <v>207</v>
      </c>
      <c r="G136" s="215"/>
      <c r="H136" s="215"/>
      <c r="I136" s="215"/>
      <c r="J136" s="216" t="s">
        <v>208</v>
      </c>
      <c r="K136" s="217">
        <v>8.1</v>
      </c>
      <c r="L136" s="218">
        <v>0</v>
      </c>
      <c r="M136" s="218"/>
      <c r="N136" s="217">
        <f>ROUND(L136*K136,2)</f>
        <v>0</v>
      </c>
      <c r="O136" s="217"/>
      <c r="P136" s="217"/>
      <c r="Q136" s="217"/>
      <c r="R136" s="183"/>
      <c r="T136" s="219" t="s">
        <v>5</v>
      </c>
      <c r="U136" s="54" t="s">
        <v>43</v>
      </c>
      <c r="V136" s="45"/>
      <c r="W136" s="220">
        <f>V136*K136</f>
        <v>0</v>
      </c>
      <c r="X136" s="220">
        <v>0.01149</v>
      </c>
      <c r="Y136" s="220">
        <f>X136*K136</f>
        <v>0.093069</v>
      </c>
      <c r="Z136" s="220">
        <v>0</v>
      </c>
      <c r="AA136" s="221">
        <f>Z136*K136</f>
        <v>0</v>
      </c>
      <c r="AR136" s="20" t="s">
        <v>205</v>
      </c>
      <c r="AT136" s="20" t="s">
        <v>201</v>
      </c>
      <c r="AU136" s="20" t="s">
        <v>83</v>
      </c>
      <c r="AY136" s="20" t="s">
        <v>200</v>
      </c>
      <c r="BE136" s="144">
        <f>IF(U136="základná",N136,0)</f>
        <v>0</v>
      </c>
      <c r="BF136" s="144">
        <f>IF(U136="znížená",N136,0)</f>
        <v>0</v>
      </c>
      <c r="BG136" s="144">
        <f>IF(U136="zákl. prenesená",N136,0)</f>
        <v>0</v>
      </c>
      <c r="BH136" s="144">
        <f>IF(U136="zníž. prenesená",N136,0)</f>
        <v>0</v>
      </c>
      <c r="BI136" s="144">
        <f>IF(U136="nulová",N136,0)</f>
        <v>0</v>
      </c>
      <c r="BJ136" s="20" t="s">
        <v>88</v>
      </c>
      <c r="BK136" s="144">
        <f>ROUND(L136*K136,2)</f>
        <v>0</v>
      </c>
      <c r="BL136" s="20" t="s">
        <v>205</v>
      </c>
      <c r="BM136" s="20" t="s">
        <v>205</v>
      </c>
    </row>
    <row r="137" spans="2:65" s="1" customFormat="1" ht="25.5" customHeight="1">
      <c r="B137" s="179"/>
      <c r="C137" s="213" t="s">
        <v>209</v>
      </c>
      <c r="D137" s="213" t="s">
        <v>201</v>
      </c>
      <c r="E137" s="214" t="s">
        <v>210</v>
      </c>
      <c r="F137" s="215" t="s">
        <v>211</v>
      </c>
      <c r="G137" s="215"/>
      <c r="H137" s="215"/>
      <c r="I137" s="215"/>
      <c r="J137" s="216" t="s">
        <v>208</v>
      </c>
      <c r="K137" s="217">
        <v>8.1</v>
      </c>
      <c r="L137" s="218">
        <v>0</v>
      </c>
      <c r="M137" s="218"/>
      <c r="N137" s="217">
        <f>ROUND(L137*K137,2)</f>
        <v>0</v>
      </c>
      <c r="O137" s="217"/>
      <c r="P137" s="217"/>
      <c r="Q137" s="217"/>
      <c r="R137" s="183"/>
      <c r="T137" s="219" t="s">
        <v>5</v>
      </c>
      <c r="U137" s="54" t="s">
        <v>43</v>
      </c>
      <c r="V137" s="45"/>
      <c r="W137" s="220">
        <f>V137*K137</f>
        <v>0</v>
      </c>
      <c r="X137" s="220">
        <v>0</v>
      </c>
      <c r="Y137" s="220">
        <f>X137*K137</f>
        <v>0</v>
      </c>
      <c r="Z137" s="220">
        <v>0</v>
      </c>
      <c r="AA137" s="221">
        <f>Z137*K137</f>
        <v>0</v>
      </c>
      <c r="AR137" s="20" t="s">
        <v>205</v>
      </c>
      <c r="AT137" s="20" t="s">
        <v>201</v>
      </c>
      <c r="AU137" s="20" t="s">
        <v>83</v>
      </c>
      <c r="AY137" s="20" t="s">
        <v>200</v>
      </c>
      <c r="BE137" s="144">
        <f>IF(U137="základná",N137,0)</f>
        <v>0</v>
      </c>
      <c r="BF137" s="144">
        <f>IF(U137="znížená",N137,0)</f>
        <v>0</v>
      </c>
      <c r="BG137" s="144">
        <f>IF(U137="zákl. prenesená",N137,0)</f>
        <v>0</v>
      </c>
      <c r="BH137" s="144">
        <f>IF(U137="zníž. prenesená",N137,0)</f>
        <v>0</v>
      </c>
      <c r="BI137" s="144">
        <f>IF(U137="nulová",N137,0)</f>
        <v>0</v>
      </c>
      <c r="BJ137" s="20" t="s">
        <v>88</v>
      </c>
      <c r="BK137" s="144">
        <f>ROUND(L137*K137,2)</f>
        <v>0</v>
      </c>
      <c r="BL137" s="20" t="s">
        <v>205</v>
      </c>
      <c r="BM137" s="20" t="s">
        <v>212</v>
      </c>
    </row>
    <row r="138" spans="2:65" s="1" customFormat="1" ht="16.5" customHeight="1">
      <c r="B138" s="179"/>
      <c r="C138" s="213" t="s">
        <v>205</v>
      </c>
      <c r="D138" s="213" t="s">
        <v>201</v>
      </c>
      <c r="E138" s="214" t="s">
        <v>213</v>
      </c>
      <c r="F138" s="215" t="s">
        <v>214</v>
      </c>
      <c r="G138" s="215"/>
      <c r="H138" s="215"/>
      <c r="I138" s="215"/>
      <c r="J138" s="216" t="s">
        <v>215</v>
      </c>
      <c r="K138" s="217">
        <v>0.79</v>
      </c>
      <c r="L138" s="218">
        <v>0</v>
      </c>
      <c r="M138" s="218"/>
      <c r="N138" s="217">
        <f>ROUND(L138*K138,2)</f>
        <v>0</v>
      </c>
      <c r="O138" s="217"/>
      <c r="P138" s="217"/>
      <c r="Q138" s="217"/>
      <c r="R138" s="183"/>
      <c r="T138" s="219" t="s">
        <v>5</v>
      </c>
      <c r="U138" s="54" t="s">
        <v>43</v>
      </c>
      <c r="V138" s="45"/>
      <c r="W138" s="220">
        <f>V138*K138</f>
        <v>0</v>
      </c>
      <c r="X138" s="220">
        <v>1.01895</v>
      </c>
      <c r="Y138" s="220">
        <f>X138*K138</f>
        <v>0.8049705</v>
      </c>
      <c r="Z138" s="220">
        <v>0</v>
      </c>
      <c r="AA138" s="221">
        <f>Z138*K138</f>
        <v>0</v>
      </c>
      <c r="AR138" s="20" t="s">
        <v>205</v>
      </c>
      <c r="AT138" s="20" t="s">
        <v>201</v>
      </c>
      <c r="AU138" s="20" t="s">
        <v>83</v>
      </c>
      <c r="AY138" s="20" t="s">
        <v>200</v>
      </c>
      <c r="BE138" s="144">
        <f>IF(U138="základná",N138,0)</f>
        <v>0</v>
      </c>
      <c r="BF138" s="144">
        <f>IF(U138="znížená",N138,0)</f>
        <v>0</v>
      </c>
      <c r="BG138" s="144">
        <f>IF(U138="zákl. prenesená",N138,0)</f>
        <v>0</v>
      </c>
      <c r="BH138" s="144">
        <f>IF(U138="zníž. prenesená",N138,0)</f>
        <v>0</v>
      </c>
      <c r="BI138" s="144">
        <f>IF(U138="nulová",N138,0)</f>
        <v>0</v>
      </c>
      <c r="BJ138" s="20" t="s">
        <v>88</v>
      </c>
      <c r="BK138" s="144">
        <f>ROUND(L138*K138,2)</f>
        <v>0</v>
      </c>
      <c r="BL138" s="20" t="s">
        <v>205</v>
      </c>
      <c r="BM138" s="20" t="s">
        <v>216</v>
      </c>
    </row>
    <row r="139" spans="2:65" s="1" customFormat="1" ht="16.5" customHeight="1">
      <c r="B139" s="179"/>
      <c r="C139" s="213" t="s">
        <v>217</v>
      </c>
      <c r="D139" s="213" t="s">
        <v>201</v>
      </c>
      <c r="E139" s="214" t="s">
        <v>218</v>
      </c>
      <c r="F139" s="215" t="s">
        <v>219</v>
      </c>
      <c r="G139" s="215"/>
      <c r="H139" s="215"/>
      <c r="I139" s="215"/>
      <c r="J139" s="216" t="s">
        <v>208</v>
      </c>
      <c r="K139" s="217">
        <v>96.9</v>
      </c>
      <c r="L139" s="218">
        <v>0</v>
      </c>
      <c r="M139" s="218"/>
      <c r="N139" s="217">
        <f>ROUND(L139*K139,2)</f>
        <v>0</v>
      </c>
      <c r="O139" s="217"/>
      <c r="P139" s="217"/>
      <c r="Q139" s="217"/>
      <c r="R139" s="183"/>
      <c r="T139" s="219" t="s">
        <v>5</v>
      </c>
      <c r="U139" s="54" t="s">
        <v>43</v>
      </c>
      <c r="V139" s="45"/>
      <c r="W139" s="220">
        <f>V139*K139</f>
        <v>0</v>
      </c>
      <c r="X139" s="220">
        <v>0</v>
      </c>
      <c r="Y139" s="220">
        <f>X139*K139</f>
        <v>0</v>
      </c>
      <c r="Z139" s="220">
        <v>0</v>
      </c>
      <c r="AA139" s="221">
        <f>Z139*K139</f>
        <v>0</v>
      </c>
      <c r="AR139" s="20" t="s">
        <v>205</v>
      </c>
      <c r="AT139" s="20" t="s">
        <v>201</v>
      </c>
      <c r="AU139" s="20" t="s">
        <v>83</v>
      </c>
      <c r="AY139" s="20" t="s">
        <v>200</v>
      </c>
      <c r="BE139" s="144">
        <f>IF(U139="základná",N139,0)</f>
        <v>0</v>
      </c>
      <c r="BF139" s="144">
        <f>IF(U139="znížená",N139,0)</f>
        <v>0</v>
      </c>
      <c r="BG139" s="144">
        <f>IF(U139="zákl. prenesená",N139,0)</f>
        <v>0</v>
      </c>
      <c r="BH139" s="144">
        <f>IF(U139="zníž. prenesená",N139,0)</f>
        <v>0</v>
      </c>
      <c r="BI139" s="144">
        <f>IF(U139="nulová",N139,0)</f>
        <v>0</v>
      </c>
      <c r="BJ139" s="20" t="s">
        <v>88</v>
      </c>
      <c r="BK139" s="144">
        <f>ROUND(L139*K139,2)</f>
        <v>0</v>
      </c>
      <c r="BL139" s="20" t="s">
        <v>205</v>
      </c>
      <c r="BM139" s="20" t="s">
        <v>220</v>
      </c>
    </row>
    <row r="140" spans="2:63" s="9" customFormat="1" ht="37.4" customHeight="1">
      <c r="B140" s="201"/>
      <c r="C140" s="202"/>
      <c r="D140" s="203" t="s">
        <v>162</v>
      </c>
      <c r="E140" s="203"/>
      <c r="F140" s="203"/>
      <c r="G140" s="203"/>
      <c r="H140" s="203"/>
      <c r="I140" s="203"/>
      <c r="J140" s="203"/>
      <c r="K140" s="203"/>
      <c r="L140" s="203"/>
      <c r="M140" s="203"/>
      <c r="N140" s="222">
        <f>BK140</f>
        <v>0</v>
      </c>
      <c r="O140" s="223"/>
      <c r="P140" s="223"/>
      <c r="Q140" s="223"/>
      <c r="R140" s="206"/>
      <c r="T140" s="207"/>
      <c r="U140" s="202"/>
      <c r="V140" s="202"/>
      <c r="W140" s="208">
        <f>SUM(W141:W147)</f>
        <v>0</v>
      </c>
      <c r="X140" s="202"/>
      <c r="Y140" s="208">
        <f>SUM(Y141:Y147)</f>
        <v>0</v>
      </c>
      <c r="Z140" s="202"/>
      <c r="AA140" s="209">
        <f>SUM(AA141:AA147)</f>
        <v>0</v>
      </c>
      <c r="AR140" s="210" t="s">
        <v>83</v>
      </c>
      <c r="AT140" s="211" t="s">
        <v>75</v>
      </c>
      <c r="AU140" s="211" t="s">
        <v>76</v>
      </c>
      <c r="AY140" s="210" t="s">
        <v>200</v>
      </c>
      <c r="BK140" s="212">
        <f>SUM(BK141:BK147)</f>
        <v>0</v>
      </c>
    </row>
    <row r="141" spans="2:65" s="1" customFormat="1" ht="25.5" customHeight="1">
      <c r="B141" s="179"/>
      <c r="C141" s="213" t="s">
        <v>212</v>
      </c>
      <c r="D141" s="213" t="s">
        <v>201</v>
      </c>
      <c r="E141" s="214" t="s">
        <v>221</v>
      </c>
      <c r="F141" s="215" t="s">
        <v>222</v>
      </c>
      <c r="G141" s="215"/>
      <c r="H141" s="215"/>
      <c r="I141" s="215"/>
      <c r="J141" s="216" t="s">
        <v>208</v>
      </c>
      <c r="K141" s="217">
        <v>8.71</v>
      </c>
      <c r="L141" s="218">
        <v>0</v>
      </c>
      <c r="M141" s="218"/>
      <c r="N141" s="217">
        <f>ROUND(L141*K141,2)</f>
        <v>0</v>
      </c>
      <c r="O141" s="217"/>
      <c r="P141" s="217"/>
      <c r="Q141" s="217"/>
      <c r="R141" s="183"/>
      <c r="T141" s="219" t="s">
        <v>5</v>
      </c>
      <c r="U141" s="54" t="s">
        <v>43</v>
      </c>
      <c r="V141" s="45"/>
      <c r="W141" s="220">
        <f>V141*K141</f>
        <v>0</v>
      </c>
      <c r="X141" s="220">
        <v>0</v>
      </c>
      <c r="Y141" s="220">
        <f>X141*K141</f>
        <v>0</v>
      </c>
      <c r="Z141" s="220">
        <v>0</v>
      </c>
      <c r="AA141" s="221">
        <f>Z141*K141</f>
        <v>0</v>
      </c>
      <c r="AR141" s="20" t="s">
        <v>205</v>
      </c>
      <c r="AT141" s="20" t="s">
        <v>201</v>
      </c>
      <c r="AU141" s="20" t="s">
        <v>83</v>
      </c>
      <c r="AY141" s="20" t="s">
        <v>200</v>
      </c>
      <c r="BE141" s="144">
        <f>IF(U141="základná",N141,0)</f>
        <v>0</v>
      </c>
      <c r="BF141" s="144">
        <f>IF(U141="znížená",N141,0)</f>
        <v>0</v>
      </c>
      <c r="BG141" s="144">
        <f>IF(U141="zákl. prenesená",N141,0)</f>
        <v>0</v>
      </c>
      <c r="BH141" s="144">
        <f>IF(U141="zníž. prenesená",N141,0)</f>
        <v>0</v>
      </c>
      <c r="BI141" s="144">
        <f>IF(U141="nulová",N141,0)</f>
        <v>0</v>
      </c>
      <c r="BJ141" s="20" t="s">
        <v>88</v>
      </c>
      <c r="BK141" s="144">
        <f>ROUND(L141*K141,2)</f>
        <v>0</v>
      </c>
      <c r="BL141" s="20" t="s">
        <v>205</v>
      </c>
      <c r="BM141" s="20" t="s">
        <v>223</v>
      </c>
    </row>
    <row r="142" spans="2:65" s="1" customFormat="1" ht="38.25" customHeight="1">
      <c r="B142" s="179"/>
      <c r="C142" s="213" t="s">
        <v>224</v>
      </c>
      <c r="D142" s="213" t="s">
        <v>201</v>
      </c>
      <c r="E142" s="214" t="s">
        <v>225</v>
      </c>
      <c r="F142" s="215" t="s">
        <v>226</v>
      </c>
      <c r="G142" s="215"/>
      <c r="H142" s="215"/>
      <c r="I142" s="215"/>
      <c r="J142" s="216" t="s">
        <v>208</v>
      </c>
      <c r="K142" s="217">
        <v>34.01</v>
      </c>
      <c r="L142" s="218">
        <v>0</v>
      </c>
      <c r="M142" s="218"/>
      <c r="N142" s="217">
        <f>ROUND(L142*K142,2)</f>
        <v>0</v>
      </c>
      <c r="O142" s="217"/>
      <c r="P142" s="217"/>
      <c r="Q142" s="217"/>
      <c r="R142" s="183"/>
      <c r="T142" s="219" t="s">
        <v>5</v>
      </c>
      <c r="U142" s="54" t="s">
        <v>43</v>
      </c>
      <c r="V142" s="45"/>
      <c r="W142" s="220">
        <f>V142*K142</f>
        <v>0</v>
      </c>
      <c r="X142" s="220">
        <v>0</v>
      </c>
      <c r="Y142" s="220">
        <f>X142*K142</f>
        <v>0</v>
      </c>
      <c r="Z142" s="220">
        <v>0</v>
      </c>
      <c r="AA142" s="221">
        <f>Z142*K142</f>
        <v>0</v>
      </c>
      <c r="AR142" s="20" t="s">
        <v>205</v>
      </c>
      <c r="AT142" s="20" t="s">
        <v>201</v>
      </c>
      <c r="AU142" s="20" t="s">
        <v>83</v>
      </c>
      <c r="AY142" s="20" t="s">
        <v>200</v>
      </c>
      <c r="BE142" s="144">
        <f>IF(U142="základná",N142,0)</f>
        <v>0</v>
      </c>
      <c r="BF142" s="144">
        <f>IF(U142="znížená",N142,0)</f>
        <v>0</v>
      </c>
      <c r="BG142" s="144">
        <f>IF(U142="zákl. prenesená",N142,0)</f>
        <v>0</v>
      </c>
      <c r="BH142" s="144">
        <f>IF(U142="zníž. prenesená",N142,0)</f>
        <v>0</v>
      </c>
      <c r="BI142" s="144">
        <f>IF(U142="nulová",N142,0)</f>
        <v>0</v>
      </c>
      <c r="BJ142" s="20" t="s">
        <v>88</v>
      </c>
      <c r="BK142" s="144">
        <f>ROUND(L142*K142,2)</f>
        <v>0</v>
      </c>
      <c r="BL142" s="20" t="s">
        <v>205</v>
      </c>
      <c r="BM142" s="20" t="s">
        <v>227</v>
      </c>
    </row>
    <row r="143" spans="2:65" s="1" customFormat="1" ht="16.5" customHeight="1">
      <c r="B143" s="179"/>
      <c r="C143" s="213" t="s">
        <v>216</v>
      </c>
      <c r="D143" s="213" t="s">
        <v>201</v>
      </c>
      <c r="E143" s="214" t="s">
        <v>228</v>
      </c>
      <c r="F143" s="215" t="s">
        <v>229</v>
      </c>
      <c r="G143" s="215"/>
      <c r="H143" s="215"/>
      <c r="I143" s="215"/>
      <c r="J143" s="216" t="s">
        <v>208</v>
      </c>
      <c r="K143" s="217">
        <v>130</v>
      </c>
      <c r="L143" s="218">
        <v>0</v>
      </c>
      <c r="M143" s="218"/>
      <c r="N143" s="217">
        <f>ROUND(L143*K143,2)</f>
        <v>0</v>
      </c>
      <c r="O143" s="217"/>
      <c r="P143" s="217"/>
      <c r="Q143" s="217"/>
      <c r="R143" s="183"/>
      <c r="T143" s="219" t="s">
        <v>5</v>
      </c>
      <c r="U143" s="54" t="s">
        <v>43</v>
      </c>
      <c r="V143" s="45"/>
      <c r="W143" s="220">
        <f>V143*K143</f>
        <v>0</v>
      </c>
      <c r="X143" s="220">
        <v>0</v>
      </c>
      <c r="Y143" s="220">
        <f>X143*K143</f>
        <v>0</v>
      </c>
      <c r="Z143" s="220">
        <v>0</v>
      </c>
      <c r="AA143" s="221">
        <f>Z143*K143</f>
        <v>0</v>
      </c>
      <c r="AR143" s="20" t="s">
        <v>205</v>
      </c>
      <c r="AT143" s="20" t="s">
        <v>201</v>
      </c>
      <c r="AU143" s="20" t="s">
        <v>83</v>
      </c>
      <c r="AY143" s="20" t="s">
        <v>200</v>
      </c>
      <c r="BE143" s="144">
        <f>IF(U143="základná",N143,0)</f>
        <v>0</v>
      </c>
      <c r="BF143" s="144">
        <f>IF(U143="znížená",N143,0)</f>
        <v>0</v>
      </c>
      <c r="BG143" s="144">
        <f>IF(U143="zákl. prenesená",N143,0)</f>
        <v>0</v>
      </c>
      <c r="BH143" s="144">
        <f>IF(U143="zníž. prenesená",N143,0)</f>
        <v>0</v>
      </c>
      <c r="BI143" s="144">
        <f>IF(U143="nulová",N143,0)</f>
        <v>0</v>
      </c>
      <c r="BJ143" s="20" t="s">
        <v>88</v>
      </c>
      <c r="BK143" s="144">
        <f>ROUND(L143*K143,2)</f>
        <v>0</v>
      </c>
      <c r="BL143" s="20" t="s">
        <v>205</v>
      </c>
      <c r="BM143" s="20" t="s">
        <v>230</v>
      </c>
    </row>
    <row r="144" spans="2:65" s="1" customFormat="1" ht="16.5" customHeight="1">
      <c r="B144" s="179"/>
      <c r="C144" s="213" t="s">
        <v>231</v>
      </c>
      <c r="D144" s="213" t="s">
        <v>201</v>
      </c>
      <c r="E144" s="214" t="s">
        <v>232</v>
      </c>
      <c r="F144" s="215" t="s">
        <v>233</v>
      </c>
      <c r="G144" s="215"/>
      <c r="H144" s="215"/>
      <c r="I144" s="215"/>
      <c r="J144" s="216" t="s">
        <v>234</v>
      </c>
      <c r="K144" s="217">
        <v>8</v>
      </c>
      <c r="L144" s="218">
        <v>0</v>
      </c>
      <c r="M144" s="218"/>
      <c r="N144" s="217">
        <f>ROUND(L144*K144,2)</f>
        <v>0</v>
      </c>
      <c r="O144" s="217"/>
      <c r="P144" s="217"/>
      <c r="Q144" s="217"/>
      <c r="R144" s="183"/>
      <c r="T144" s="219" t="s">
        <v>5</v>
      </c>
      <c r="U144" s="54" t="s">
        <v>43</v>
      </c>
      <c r="V144" s="45"/>
      <c r="W144" s="220">
        <f>V144*K144</f>
        <v>0</v>
      </c>
      <c r="X144" s="220">
        <v>0</v>
      </c>
      <c r="Y144" s="220">
        <f>X144*K144</f>
        <v>0</v>
      </c>
      <c r="Z144" s="220">
        <v>0</v>
      </c>
      <c r="AA144" s="221">
        <f>Z144*K144</f>
        <v>0</v>
      </c>
      <c r="AR144" s="20" t="s">
        <v>205</v>
      </c>
      <c r="AT144" s="20" t="s">
        <v>201</v>
      </c>
      <c r="AU144" s="20" t="s">
        <v>83</v>
      </c>
      <c r="AY144" s="20" t="s">
        <v>200</v>
      </c>
      <c r="BE144" s="144">
        <f>IF(U144="základná",N144,0)</f>
        <v>0</v>
      </c>
      <c r="BF144" s="144">
        <f>IF(U144="znížená",N144,0)</f>
        <v>0</v>
      </c>
      <c r="BG144" s="144">
        <f>IF(U144="zákl. prenesená",N144,0)</f>
        <v>0</v>
      </c>
      <c r="BH144" s="144">
        <f>IF(U144="zníž. prenesená",N144,0)</f>
        <v>0</v>
      </c>
      <c r="BI144" s="144">
        <f>IF(U144="nulová",N144,0)</f>
        <v>0</v>
      </c>
      <c r="BJ144" s="20" t="s">
        <v>88</v>
      </c>
      <c r="BK144" s="144">
        <f>ROUND(L144*K144,2)</f>
        <v>0</v>
      </c>
      <c r="BL144" s="20" t="s">
        <v>205</v>
      </c>
      <c r="BM144" s="20" t="s">
        <v>235</v>
      </c>
    </row>
    <row r="145" spans="2:65" s="1" customFormat="1" ht="16.5" customHeight="1">
      <c r="B145" s="179"/>
      <c r="C145" s="213" t="s">
        <v>220</v>
      </c>
      <c r="D145" s="213" t="s">
        <v>201</v>
      </c>
      <c r="E145" s="214" t="s">
        <v>236</v>
      </c>
      <c r="F145" s="215" t="s">
        <v>237</v>
      </c>
      <c r="G145" s="215"/>
      <c r="H145" s="215"/>
      <c r="I145" s="215"/>
      <c r="J145" s="216" t="s">
        <v>234</v>
      </c>
      <c r="K145" s="217">
        <v>12</v>
      </c>
      <c r="L145" s="218">
        <v>0</v>
      </c>
      <c r="M145" s="218"/>
      <c r="N145" s="217">
        <f>ROUND(L145*K145,2)</f>
        <v>0</v>
      </c>
      <c r="O145" s="217"/>
      <c r="P145" s="217"/>
      <c r="Q145" s="217"/>
      <c r="R145" s="183"/>
      <c r="T145" s="219" t="s">
        <v>5</v>
      </c>
      <c r="U145" s="54" t="s">
        <v>43</v>
      </c>
      <c r="V145" s="45"/>
      <c r="W145" s="220">
        <f>V145*K145</f>
        <v>0</v>
      </c>
      <c r="X145" s="220">
        <v>0</v>
      </c>
      <c r="Y145" s="220">
        <f>X145*K145</f>
        <v>0</v>
      </c>
      <c r="Z145" s="220">
        <v>0</v>
      </c>
      <c r="AA145" s="221">
        <f>Z145*K145</f>
        <v>0</v>
      </c>
      <c r="AR145" s="20" t="s">
        <v>205</v>
      </c>
      <c r="AT145" s="20" t="s">
        <v>201</v>
      </c>
      <c r="AU145" s="20" t="s">
        <v>83</v>
      </c>
      <c r="AY145" s="20" t="s">
        <v>200</v>
      </c>
      <c r="BE145" s="144">
        <f>IF(U145="základná",N145,0)</f>
        <v>0</v>
      </c>
      <c r="BF145" s="144">
        <f>IF(U145="znížená",N145,0)</f>
        <v>0</v>
      </c>
      <c r="BG145" s="144">
        <f>IF(U145="zákl. prenesená",N145,0)</f>
        <v>0</v>
      </c>
      <c r="BH145" s="144">
        <f>IF(U145="zníž. prenesená",N145,0)</f>
        <v>0</v>
      </c>
      <c r="BI145" s="144">
        <f>IF(U145="nulová",N145,0)</f>
        <v>0</v>
      </c>
      <c r="BJ145" s="20" t="s">
        <v>88</v>
      </c>
      <c r="BK145" s="144">
        <f>ROUND(L145*K145,2)</f>
        <v>0</v>
      </c>
      <c r="BL145" s="20" t="s">
        <v>205</v>
      </c>
      <c r="BM145" s="20" t="s">
        <v>10</v>
      </c>
    </row>
    <row r="146" spans="2:65" s="1" customFormat="1" ht="16.5" customHeight="1">
      <c r="B146" s="179"/>
      <c r="C146" s="213" t="s">
        <v>238</v>
      </c>
      <c r="D146" s="213" t="s">
        <v>201</v>
      </c>
      <c r="E146" s="214" t="s">
        <v>239</v>
      </c>
      <c r="F146" s="215" t="s">
        <v>240</v>
      </c>
      <c r="G146" s="215"/>
      <c r="H146" s="215"/>
      <c r="I146" s="215"/>
      <c r="J146" s="216" t="s">
        <v>234</v>
      </c>
      <c r="K146" s="217">
        <v>2</v>
      </c>
      <c r="L146" s="218">
        <v>0</v>
      </c>
      <c r="M146" s="218"/>
      <c r="N146" s="217">
        <f>ROUND(L146*K146,2)</f>
        <v>0</v>
      </c>
      <c r="O146" s="217"/>
      <c r="P146" s="217"/>
      <c r="Q146" s="217"/>
      <c r="R146" s="183"/>
      <c r="T146" s="219" t="s">
        <v>5</v>
      </c>
      <c r="U146" s="54" t="s">
        <v>43</v>
      </c>
      <c r="V146" s="45"/>
      <c r="W146" s="220">
        <f>V146*K146</f>
        <v>0</v>
      </c>
      <c r="X146" s="220">
        <v>0</v>
      </c>
      <c r="Y146" s="220">
        <f>X146*K146</f>
        <v>0</v>
      </c>
      <c r="Z146" s="220">
        <v>0</v>
      </c>
      <c r="AA146" s="221">
        <f>Z146*K146</f>
        <v>0</v>
      </c>
      <c r="AR146" s="20" t="s">
        <v>205</v>
      </c>
      <c r="AT146" s="20" t="s">
        <v>201</v>
      </c>
      <c r="AU146" s="20" t="s">
        <v>83</v>
      </c>
      <c r="AY146" s="20" t="s">
        <v>200</v>
      </c>
      <c r="BE146" s="144">
        <f>IF(U146="základná",N146,0)</f>
        <v>0</v>
      </c>
      <c r="BF146" s="144">
        <f>IF(U146="znížená",N146,0)</f>
        <v>0</v>
      </c>
      <c r="BG146" s="144">
        <f>IF(U146="zákl. prenesená",N146,0)</f>
        <v>0</v>
      </c>
      <c r="BH146" s="144">
        <f>IF(U146="zníž. prenesená",N146,0)</f>
        <v>0</v>
      </c>
      <c r="BI146" s="144">
        <f>IF(U146="nulová",N146,0)</f>
        <v>0</v>
      </c>
      <c r="BJ146" s="20" t="s">
        <v>88</v>
      </c>
      <c r="BK146" s="144">
        <f>ROUND(L146*K146,2)</f>
        <v>0</v>
      </c>
      <c r="BL146" s="20" t="s">
        <v>205</v>
      </c>
      <c r="BM146" s="20" t="s">
        <v>241</v>
      </c>
    </row>
    <row r="147" spans="2:65" s="1" customFormat="1" ht="16.5" customHeight="1">
      <c r="B147" s="179"/>
      <c r="C147" s="213" t="s">
        <v>223</v>
      </c>
      <c r="D147" s="213" t="s">
        <v>201</v>
      </c>
      <c r="E147" s="214" t="s">
        <v>242</v>
      </c>
      <c r="F147" s="215" t="s">
        <v>243</v>
      </c>
      <c r="G147" s="215"/>
      <c r="H147" s="215"/>
      <c r="I147" s="215"/>
      <c r="J147" s="216" t="s">
        <v>208</v>
      </c>
      <c r="K147" s="217">
        <v>10.9</v>
      </c>
      <c r="L147" s="218">
        <v>0</v>
      </c>
      <c r="M147" s="218"/>
      <c r="N147" s="217">
        <f>ROUND(L147*K147,2)</f>
        <v>0</v>
      </c>
      <c r="O147" s="217"/>
      <c r="P147" s="217"/>
      <c r="Q147" s="217"/>
      <c r="R147" s="183"/>
      <c r="T147" s="219" t="s">
        <v>5</v>
      </c>
      <c r="U147" s="54" t="s">
        <v>43</v>
      </c>
      <c r="V147" s="45"/>
      <c r="W147" s="220">
        <f>V147*K147</f>
        <v>0</v>
      </c>
      <c r="X147" s="220">
        <v>0</v>
      </c>
      <c r="Y147" s="220">
        <f>X147*K147</f>
        <v>0</v>
      </c>
      <c r="Z147" s="220">
        <v>0</v>
      </c>
      <c r="AA147" s="221">
        <f>Z147*K147</f>
        <v>0</v>
      </c>
      <c r="AR147" s="20" t="s">
        <v>205</v>
      </c>
      <c r="AT147" s="20" t="s">
        <v>201</v>
      </c>
      <c r="AU147" s="20" t="s">
        <v>83</v>
      </c>
      <c r="AY147" s="20" t="s">
        <v>200</v>
      </c>
      <c r="BE147" s="144">
        <f>IF(U147="základná",N147,0)</f>
        <v>0</v>
      </c>
      <c r="BF147" s="144">
        <f>IF(U147="znížená",N147,0)</f>
        <v>0</v>
      </c>
      <c r="BG147" s="144">
        <f>IF(U147="zákl. prenesená",N147,0)</f>
        <v>0</v>
      </c>
      <c r="BH147" s="144">
        <f>IF(U147="zníž. prenesená",N147,0)</f>
        <v>0</v>
      </c>
      <c r="BI147" s="144">
        <f>IF(U147="nulová",N147,0)</f>
        <v>0</v>
      </c>
      <c r="BJ147" s="20" t="s">
        <v>88</v>
      </c>
      <c r="BK147" s="144">
        <f>ROUND(L147*K147,2)</f>
        <v>0</v>
      </c>
      <c r="BL147" s="20" t="s">
        <v>205</v>
      </c>
      <c r="BM147" s="20" t="s">
        <v>244</v>
      </c>
    </row>
    <row r="148" spans="2:63" s="9" customFormat="1" ht="37.4" customHeight="1">
      <c r="B148" s="201"/>
      <c r="C148" s="202"/>
      <c r="D148" s="203" t="s">
        <v>163</v>
      </c>
      <c r="E148" s="203"/>
      <c r="F148" s="203"/>
      <c r="G148" s="203"/>
      <c r="H148" s="203"/>
      <c r="I148" s="203"/>
      <c r="J148" s="203"/>
      <c r="K148" s="203"/>
      <c r="L148" s="203"/>
      <c r="M148" s="203"/>
      <c r="N148" s="222">
        <f>BK148</f>
        <v>0</v>
      </c>
      <c r="O148" s="223"/>
      <c r="P148" s="223"/>
      <c r="Q148" s="223"/>
      <c r="R148" s="206"/>
      <c r="T148" s="207"/>
      <c r="U148" s="202"/>
      <c r="V148" s="202"/>
      <c r="W148" s="208">
        <f>SUM(W149:W153)</f>
        <v>0</v>
      </c>
      <c r="X148" s="202"/>
      <c r="Y148" s="208">
        <f>SUM(Y149:Y153)</f>
        <v>0.18298799999999998</v>
      </c>
      <c r="Z148" s="202"/>
      <c r="AA148" s="209">
        <f>SUM(AA149:AA153)</f>
        <v>0</v>
      </c>
      <c r="AR148" s="210" t="s">
        <v>83</v>
      </c>
      <c r="AT148" s="211" t="s">
        <v>75</v>
      </c>
      <c r="AU148" s="211" t="s">
        <v>76</v>
      </c>
      <c r="AY148" s="210" t="s">
        <v>200</v>
      </c>
      <c r="BK148" s="212">
        <f>SUM(BK149:BK153)</f>
        <v>0</v>
      </c>
    </row>
    <row r="149" spans="2:65" s="1" customFormat="1" ht="25.5" customHeight="1">
      <c r="B149" s="179"/>
      <c r="C149" s="213" t="s">
        <v>245</v>
      </c>
      <c r="D149" s="213" t="s">
        <v>201</v>
      </c>
      <c r="E149" s="214" t="s">
        <v>246</v>
      </c>
      <c r="F149" s="215" t="s">
        <v>247</v>
      </c>
      <c r="G149" s="215"/>
      <c r="H149" s="215"/>
      <c r="I149" s="215"/>
      <c r="J149" s="216" t="s">
        <v>234</v>
      </c>
      <c r="K149" s="217">
        <v>11</v>
      </c>
      <c r="L149" s="218">
        <v>0</v>
      </c>
      <c r="M149" s="218"/>
      <c r="N149" s="217">
        <f>ROUND(L149*K149,2)</f>
        <v>0</v>
      </c>
      <c r="O149" s="217"/>
      <c r="P149" s="217"/>
      <c r="Q149" s="217"/>
      <c r="R149" s="183"/>
      <c r="T149" s="219" t="s">
        <v>5</v>
      </c>
      <c r="U149" s="54" t="s">
        <v>43</v>
      </c>
      <c r="V149" s="45"/>
      <c r="W149" s="220">
        <f>V149*K149</f>
        <v>0</v>
      </c>
      <c r="X149" s="220">
        <v>0</v>
      </c>
      <c r="Y149" s="220">
        <f>X149*K149</f>
        <v>0</v>
      </c>
      <c r="Z149" s="220">
        <v>0</v>
      </c>
      <c r="AA149" s="221">
        <f>Z149*K149</f>
        <v>0</v>
      </c>
      <c r="AR149" s="20" t="s">
        <v>205</v>
      </c>
      <c r="AT149" s="20" t="s">
        <v>201</v>
      </c>
      <c r="AU149" s="20" t="s">
        <v>83</v>
      </c>
      <c r="AY149" s="20" t="s">
        <v>200</v>
      </c>
      <c r="BE149" s="144">
        <f>IF(U149="základná",N149,0)</f>
        <v>0</v>
      </c>
      <c r="BF149" s="144">
        <f>IF(U149="znížená",N149,0)</f>
        <v>0</v>
      </c>
      <c r="BG149" s="144">
        <f>IF(U149="zákl. prenesená",N149,0)</f>
        <v>0</v>
      </c>
      <c r="BH149" s="144">
        <f>IF(U149="zníž. prenesená",N149,0)</f>
        <v>0</v>
      </c>
      <c r="BI149" s="144">
        <f>IF(U149="nulová",N149,0)</f>
        <v>0</v>
      </c>
      <c r="BJ149" s="20" t="s">
        <v>88</v>
      </c>
      <c r="BK149" s="144">
        <f>ROUND(L149*K149,2)</f>
        <v>0</v>
      </c>
      <c r="BL149" s="20" t="s">
        <v>205</v>
      </c>
      <c r="BM149" s="20" t="s">
        <v>248</v>
      </c>
    </row>
    <row r="150" spans="2:65" s="1" customFormat="1" ht="25.5" customHeight="1">
      <c r="B150" s="179"/>
      <c r="C150" s="213" t="s">
        <v>227</v>
      </c>
      <c r="D150" s="213" t="s">
        <v>201</v>
      </c>
      <c r="E150" s="214" t="s">
        <v>249</v>
      </c>
      <c r="F150" s="215" t="s">
        <v>250</v>
      </c>
      <c r="G150" s="215"/>
      <c r="H150" s="215"/>
      <c r="I150" s="215"/>
      <c r="J150" s="216" t="s">
        <v>251</v>
      </c>
      <c r="K150" s="217">
        <v>46.87</v>
      </c>
      <c r="L150" s="218">
        <v>0</v>
      </c>
      <c r="M150" s="218"/>
      <c r="N150" s="217">
        <f>ROUND(L150*K150,2)</f>
        <v>0</v>
      </c>
      <c r="O150" s="217"/>
      <c r="P150" s="217"/>
      <c r="Q150" s="217"/>
      <c r="R150" s="183"/>
      <c r="T150" s="219" t="s">
        <v>5</v>
      </c>
      <c r="U150" s="54" t="s">
        <v>43</v>
      </c>
      <c r="V150" s="45"/>
      <c r="W150" s="220">
        <f>V150*K150</f>
        <v>0</v>
      </c>
      <c r="X150" s="220">
        <v>0</v>
      </c>
      <c r="Y150" s="220">
        <f>X150*K150</f>
        <v>0</v>
      </c>
      <c r="Z150" s="220">
        <v>0</v>
      </c>
      <c r="AA150" s="221">
        <f>Z150*K150</f>
        <v>0</v>
      </c>
      <c r="AR150" s="20" t="s">
        <v>205</v>
      </c>
      <c r="AT150" s="20" t="s">
        <v>201</v>
      </c>
      <c r="AU150" s="20" t="s">
        <v>83</v>
      </c>
      <c r="AY150" s="20" t="s">
        <v>200</v>
      </c>
      <c r="BE150" s="144">
        <f>IF(U150="základná",N150,0)</f>
        <v>0</v>
      </c>
      <c r="BF150" s="144">
        <f>IF(U150="znížená",N150,0)</f>
        <v>0</v>
      </c>
      <c r="BG150" s="144">
        <f>IF(U150="zákl. prenesená",N150,0)</f>
        <v>0</v>
      </c>
      <c r="BH150" s="144">
        <f>IF(U150="zníž. prenesená",N150,0)</f>
        <v>0</v>
      </c>
      <c r="BI150" s="144">
        <f>IF(U150="nulová",N150,0)</f>
        <v>0</v>
      </c>
      <c r="BJ150" s="20" t="s">
        <v>88</v>
      </c>
      <c r="BK150" s="144">
        <f>ROUND(L150*K150,2)</f>
        <v>0</v>
      </c>
      <c r="BL150" s="20" t="s">
        <v>205</v>
      </c>
      <c r="BM150" s="20" t="s">
        <v>252</v>
      </c>
    </row>
    <row r="151" spans="2:65" s="1" customFormat="1" ht="25.5" customHeight="1">
      <c r="B151" s="179"/>
      <c r="C151" s="213" t="s">
        <v>253</v>
      </c>
      <c r="D151" s="213" t="s">
        <v>201</v>
      </c>
      <c r="E151" s="214" t="s">
        <v>254</v>
      </c>
      <c r="F151" s="215" t="s">
        <v>255</v>
      </c>
      <c r="G151" s="215"/>
      <c r="H151" s="215"/>
      <c r="I151" s="215"/>
      <c r="J151" s="216" t="s">
        <v>215</v>
      </c>
      <c r="K151" s="217">
        <v>0.18</v>
      </c>
      <c r="L151" s="218">
        <v>0</v>
      </c>
      <c r="M151" s="218"/>
      <c r="N151" s="217">
        <f>ROUND(L151*K151,2)</f>
        <v>0</v>
      </c>
      <c r="O151" s="217"/>
      <c r="P151" s="217"/>
      <c r="Q151" s="217"/>
      <c r="R151" s="183"/>
      <c r="T151" s="219" t="s">
        <v>5</v>
      </c>
      <c r="U151" s="54" t="s">
        <v>43</v>
      </c>
      <c r="V151" s="45"/>
      <c r="W151" s="220">
        <f>V151*K151</f>
        <v>0</v>
      </c>
      <c r="X151" s="220">
        <v>1.0166</v>
      </c>
      <c r="Y151" s="220">
        <f>X151*K151</f>
        <v>0.18298799999999998</v>
      </c>
      <c r="Z151" s="220">
        <v>0</v>
      </c>
      <c r="AA151" s="221">
        <f>Z151*K151</f>
        <v>0</v>
      </c>
      <c r="AR151" s="20" t="s">
        <v>205</v>
      </c>
      <c r="AT151" s="20" t="s">
        <v>201</v>
      </c>
      <c r="AU151" s="20" t="s">
        <v>83</v>
      </c>
      <c r="AY151" s="20" t="s">
        <v>200</v>
      </c>
      <c r="BE151" s="144">
        <f>IF(U151="základná",N151,0)</f>
        <v>0</v>
      </c>
      <c r="BF151" s="144">
        <f>IF(U151="znížená",N151,0)</f>
        <v>0</v>
      </c>
      <c r="BG151" s="144">
        <f>IF(U151="zákl. prenesená",N151,0)</f>
        <v>0</v>
      </c>
      <c r="BH151" s="144">
        <f>IF(U151="zníž. prenesená",N151,0)</f>
        <v>0</v>
      </c>
      <c r="BI151" s="144">
        <f>IF(U151="nulová",N151,0)</f>
        <v>0</v>
      </c>
      <c r="BJ151" s="20" t="s">
        <v>88</v>
      </c>
      <c r="BK151" s="144">
        <f>ROUND(L151*K151,2)</f>
        <v>0</v>
      </c>
      <c r="BL151" s="20" t="s">
        <v>205</v>
      </c>
      <c r="BM151" s="20" t="s">
        <v>256</v>
      </c>
    </row>
    <row r="152" spans="2:65" s="1" customFormat="1" ht="16.5" customHeight="1">
      <c r="B152" s="179"/>
      <c r="C152" s="213" t="s">
        <v>230</v>
      </c>
      <c r="D152" s="213" t="s">
        <v>201</v>
      </c>
      <c r="E152" s="214" t="s">
        <v>257</v>
      </c>
      <c r="F152" s="215" t="s">
        <v>258</v>
      </c>
      <c r="G152" s="215"/>
      <c r="H152" s="215"/>
      <c r="I152" s="215"/>
      <c r="J152" s="216" t="s">
        <v>251</v>
      </c>
      <c r="K152" s="217">
        <v>85</v>
      </c>
      <c r="L152" s="218">
        <v>0</v>
      </c>
      <c r="M152" s="218"/>
      <c r="N152" s="217">
        <f>ROUND(L152*K152,2)</f>
        <v>0</v>
      </c>
      <c r="O152" s="217"/>
      <c r="P152" s="217"/>
      <c r="Q152" s="217"/>
      <c r="R152" s="183"/>
      <c r="T152" s="219" t="s">
        <v>5</v>
      </c>
      <c r="U152" s="54" t="s">
        <v>43</v>
      </c>
      <c r="V152" s="45"/>
      <c r="W152" s="220">
        <f>V152*K152</f>
        <v>0</v>
      </c>
      <c r="X152" s="220">
        <v>0</v>
      </c>
      <c r="Y152" s="220">
        <f>X152*K152</f>
        <v>0</v>
      </c>
      <c r="Z152" s="220">
        <v>0</v>
      </c>
      <c r="AA152" s="221">
        <f>Z152*K152</f>
        <v>0</v>
      </c>
      <c r="AR152" s="20" t="s">
        <v>205</v>
      </c>
      <c r="AT152" s="20" t="s">
        <v>201</v>
      </c>
      <c r="AU152" s="20" t="s">
        <v>83</v>
      </c>
      <c r="AY152" s="20" t="s">
        <v>200</v>
      </c>
      <c r="BE152" s="144">
        <f>IF(U152="základná",N152,0)</f>
        <v>0</v>
      </c>
      <c r="BF152" s="144">
        <f>IF(U152="znížená",N152,0)</f>
        <v>0</v>
      </c>
      <c r="BG152" s="144">
        <f>IF(U152="zákl. prenesená",N152,0)</f>
        <v>0</v>
      </c>
      <c r="BH152" s="144">
        <f>IF(U152="zníž. prenesená",N152,0)</f>
        <v>0</v>
      </c>
      <c r="BI152" s="144">
        <f>IF(U152="nulová",N152,0)</f>
        <v>0</v>
      </c>
      <c r="BJ152" s="20" t="s">
        <v>88</v>
      </c>
      <c r="BK152" s="144">
        <f>ROUND(L152*K152,2)</f>
        <v>0</v>
      </c>
      <c r="BL152" s="20" t="s">
        <v>205</v>
      </c>
      <c r="BM152" s="20" t="s">
        <v>259</v>
      </c>
    </row>
    <row r="153" spans="2:65" s="1" customFormat="1" ht="16.5" customHeight="1">
      <c r="B153" s="179"/>
      <c r="C153" s="213" t="s">
        <v>260</v>
      </c>
      <c r="D153" s="213" t="s">
        <v>201</v>
      </c>
      <c r="E153" s="214" t="s">
        <v>261</v>
      </c>
      <c r="F153" s="215" t="s">
        <v>262</v>
      </c>
      <c r="G153" s="215"/>
      <c r="H153" s="215"/>
      <c r="I153" s="215"/>
      <c r="J153" s="216" t="s">
        <v>251</v>
      </c>
      <c r="K153" s="217">
        <v>8.5</v>
      </c>
      <c r="L153" s="218">
        <v>0</v>
      </c>
      <c r="M153" s="218"/>
      <c r="N153" s="217">
        <f>ROUND(L153*K153,2)</f>
        <v>0</v>
      </c>
      <c r="O153" s="217"/>
      <c r="P153" s="217"/>
      <c r="Q153" s="217"/>
      <c r="R153" s="183"/>
      <c r="T153" s="219" t="s">
        <v>5</v>
      </c>
      <c r="U153" s="54" t="s">
        <v>43</v>
      </c>
      <c r="V153" s="45"/>
      <c r="W153" s="220">
        <f>V153*K153</f>
        <v>0</v>
      </c>
      <c r="X153" s="220">
        <v>0</v>
      </c>
      <c r="Y153" s="220">
        <f>X153*K153</f>
        <v>0</v>
      </c>
      <c r="Z153" s="220">
        <v>0</v>
      </c>
      <c r="AA153" s="221">
        <f>Z153*K153</f>
        <v>0</v>
      </c>
      <c r="AR153" s="20" t="s">
        <v>205</v>
      </c>
      <c r="AT153" s="20" t="s">
        <v>201</v>
      </c>
      <c r="AU153" s="20" t="s">
        <v>83</v>
      </c>
      <c r="AY153" s="20" t="s">
        <v>200</v>
      </c>
      <c r="BE153" s="144">
        <f>IF(U153="základná",N153,0)</f>
        <v>0</v>
      </c>
      <c r="BF153" s="144">
        <f>IF(U153="znížená",N153,0)</f>
        <v>0</v>
      </c>
      <c r="BG153" s="144">
        <f>IF(U153="zákl. prenesená",N153,0)</f>
        <v>0</v>
      </c>
      <c r="BH153" s="144">
        <f>IF(U153="zníž. prenesená",N153,0)</f>
        <v>0</v>
      </c>
      <c r="BI153" s="144">
        <f>IF(U153="nulová",N153,0)</f>
        <v>0</v>
      </c>
      <c r="BJ153" s="20" t="s">
        <v>88</v>
      </c>
      <c r="BK153" s="144">
        <f>ROUND(L153*K153,2)</f>
        <v>0</v>
      </c>
      <c r="BL153" s="20" t="s">
        <v>205</v>
      </c>
      <c r="BM153" s="20" t="s">
        <v>263</v>
      </c>
    </row>
    <row r="154" spans="2:63" s="9" customFormat="1" ht="37.4" customHeight="1">
      <c r="B154" s="201"/>
      <c r="C154" s="202"/>
      <c r="D154" s="203" t="s">
        <v>164</v>
      </c>
      <c r="E154" s="203"/>
      <c r="F154" s="203"/>
      <c r="G154" s="203"/>
      <c r="H154" s="203"/>
      <c r="I154" s="203"/>
      <c r="J154" s="203"/>
      <c r="K154" s="203"/>
      <c r="L154" s="203"/>
      <c r="M154" s="203"/>
      <c r="N154" s="222">
        <f>BK154</f>
        <v>0</v>
      </c>
      <c r="O154" s="223"/>
      <c r="P154" s="223"/>
      <c r="Q154" s="223"/>
      <c r="R154" s="206"/>
      <c r="T154" s="207"/>
      <c r="U154" s="202"/>
      <c r="V154" s="202"/>
      <c r="W154" s="208">
        <f>SUM(W155:W158)</f>
        <v>0</v>
      </c>
      <c r="X154" s="202"/>
      <c r="Y154" s="208">
        <f>SUM(Y155:Y158)</f>
        <v>0.880453</v>
      </c>
      <c r="Z154" s="202"/>
      <c r="AA154" s="209">
        <f>SUM(AA155:AA158)</f>
        <v>0</v>
      </c>
      <c r="AR154" s="210" t="s">
        <v>83</v>
      </c>
      <c r="AT154" s="211" t="s">
        <v>75</v>
      </c>
      <c r="AU154" s="211" t="s">
        <v>76</v>
      </c>
      <c r="AY154" s="210" t="s">
        <v>200</v>
      </c>
      <c r="BK154" s="212">
        <f>SUM(BK155:BK158)</f>
        <v>0</v>
      </c>
    </row>
    <row r="155" spans="2:65" s="1" customFormat="1" ht="16.5" customHeight="1">
      <c r="B155" s="179"/>
      <c r="C155" s="213" t="s">
        <v>235</v>
      </c>
      <c r="D155" s="213" t="s">
        <v>201</v>
      </c>
      <c r="E155" s="214" t="s">
        <v>264</v>
      </c>
      <c r="F155" s="215" t="s">
        <v>265</v>
      </c>
      <c r="G155" s="215"/>
      <c r="H155" s="215"/>
      <c r="I155" s="215"/>
      <c r="J155" s="216" t="s">
        <v>208</v>
      </c>
      <c r="K155" s="217">
        <v>172.3</v>
      </c>
      <c r="L155" s="218">
        <v>0</v>
      </c>
      <c r="M155" s="218"/>
      <c r="N155" s="217">
        <f>ROUND(L155*K155,2)</f>
        <v>0</v>
      </c>
      <c r="O155" s="217"/>
      <c r="P155" s="217"/>
      <c r="Q155" s="217"/>
      <c r="R155" s="183"/>
      <c r="T155" s="219" t="s">
        <v>5</v>
      </c>
      <c r="U155" s="54" t="s">
        <v>43</v>
      </c>
      <c r="V155" s="45"/>
      <c r="W155" s="220">
        <f>V155*K155</f>
        <v>0</v>
      </c>
      <c r="X155" s="220">
        <v>0</v>
      </c>
      <c r="Y155" s="220">
        <f>X155*K155</f>
        <v>0</v>
      </c>
      <c r="Z155" s="220">
        <v>0</v>
      </c>
      <c r="AA155" s="221">
        <f>Z155*K155</f>
        <v>0</v>
      </c>
      <c r="AR155" s="20" t="s">
        <v>205</v>
      </c>
      <c r="AT155" s="20" t="s">
        <v>201</v>
      </c>
      <c r="AU155" s="20" t="s">
        <v>83</v>
      </c>
      <c r="AY155" s="20" t="s">
        <v>200</v>
      </c>
      <c r="BE155" s="144">
        <f>IF(U155="základná",N155,0)</f>
        <v>0</v>
      </c>
      <c r="BF155" s="144">
        <f>IF(U155="znížená",N155,0)</f>
        <v>0</v>
      </c>
      <c r="BG155" s="144">
        <f>IF(U155="zákl. prenesená",N155,0)</f>
        <v>0</v>
      </c>
      <c r="BH155" s="144">
        <f>IF(U155="zníž. prenesená",N155,0)</f>
        <v>0</v>
      </c>
      <c r="BI155" s="144">
        <f>IF(U155="nulová",N155,0)</f>
        <v>0</v>
      </c>
      <c r="BJ155" s="20" t="s">
        <v>88</v>
      </c>
      <c r="BK155" s="144">
        <f>ROUND(L155*K155,2)</f>
        <v>0</v>
      </c>
      <c r="BL155" s="20" t="s">
        <v>205</v>
      </c>
      <c r="BM155" s="20" t="s">
        <v>266</v>
      </c>
    </row>
    <row r="156" spans="2:65" s="1" customFormat="1" ht="16.5" customHeight="1">
      <c r="B156" s="179"/>
      <c r="C156" s="213" t="s">
        <v>267</v>
      </c>
      <c r="D156" s="213" t="s">
        <v>201</v>
      </c>
      <c r="E156" s="214" t="s">
        <v>268</v>
      </c>
      <c r="F156" s="215" t="s">
        <v>269</v>
      </c>
      <c r="G156" s="215"/>
      <c r="H156" s="215"/>
      <c r="I156" s="215"/>
      <c r="J156" s="216" t="s">
        <v>208</v>
      </c>
      <c r="K156" s="217">
        <v>172.3</v>
      </c>
      <c r="L156" s="218">
        <v>0</v>
      </c>
      <c r="M156" s="218"/>
      <c r="N156" s="217">
        <f>ROUND(L156*K156,2)</f>
        <v>0</v>
      </c>
      <c r="O156" s="217"/>
      <c r="P156" s="217"/>
      <c r="Q156" s="217"/>
      <c r="R156" s="183"/>
      <c r="T156" s="219" t="s">
        <v>5</v>
      </c>
      <c r="U156" s="54" t="s">
        <v>43</v>
      </c>
      <c r="V156" s="45"/>
      <c r="W156" s="220">
        <f>V156*K156</f>
        <v>0</v>
      </c>
      <c r="X156" s="220">
        <v>0</v>
      </c>
      <c r="Y156" s="220">
        <f>X156*K156</f>
        <v>0</v>
      </c>
      <c r="Z156" s="220">
        <v>0</v>
      </c>
      <c r="AA156" s="221">
        <f>Z156*K156</f>
        <v>0</v>
      </c>
      <c r="AR156" s="20" t="s">
        <v>205</v>
      </c>
      <c r="AT156" s="20" t="s">
        <v>201</v>
      </c>
      <c r="AU156" s="20" t="s">
        <v>83</v>
      </c>
      <c r="AY156" s="20" t="s">
        <v>200</v>
      </c>
      <c r="BE156" s="144">
        <f>IF(U156="základná",N156,0)</f>
        <v>0</v>
      </c>
      <c r="BF156" s="144">
        <f>IF(U156="znížená",N156,0)</f>
        <v>0</v>
      </c>
      <c r="BG156" s="144">
        <f>IF(U156="zákl. prenesená",N156,0)</f>
        <v>0</v>
      </c>
      <c r="BH156" s="144">
        <f>IF(U156="zníž. prenesená",N156,0)</f>
        <v>0</v>
      </c>
      <c r="BI156" s="144">
        <f>IF(U156="nulová",N156,0)</f>
        <v>0</v>
      </c>
      <c r="BJ156" s="20" t="s">
        <v>88</v>
      </c>
      <c r="BK156" s="144">
        <f>ROUND(L156*K156,2)</f>
        <v>0</v>
      </c>
      <c r="BL156" s="20" t="s">
        <v>205</v>
      </c>
      <c r="BM156" s="20" t="s">
        <v>270</v>
      </c>
    </row>
    <row r="157" spans="2:65" s="1" customFormat="1" ht="16.5" customHeight="1">
      <c r="B157" s="179"/>
      <c r="C157" s="213" t="s">
        <v>10</v>
      </c>
      <c r="D157" s="213" t="s">
        <v>201</v>
      </c>
      <c r="E157" s="214" t="s">
        <v>271</v>
      </c>
      <c r="F157" s="215" t="s">
        <v>272</v>
      </c>
      <c r="G157" s="215"/>
      <c r="H157" s="215"/>
      <c r="I157" s="215"/>
      <c r="J157" s="216" t="s">
        <v>251</v>
      </c>
      <c r="K157" s="217">
        <v>80.88</v>
      </c>
      <c r="L157" s="218">
        <v>0</v>
      </c>
      <c r="M157" s="218"/>
      <c r="N157" s="217">
        <f>ROUND(L157*K157,2)</f>
        <v>0</v>
      </c>
      <c r="O157" s="217"/>
      <c r="P157" s="217"/>
      <c r="Q157" s="217"/>
      <c r="R157" s="183"/>
      <c r="T157" s="219" t="s">
        <v>5</v>
      </c>
      <c r="U157" s="54" t="s">
        <v>43</v>
      </c>
      <c r="V157" s="45"/>
      <c r="W157" s="220">
        <f>V157*K157</f>
        <v>0</v>
      </c>
      <c r="X157" s="220">
        <v>0</v>
      </c>
      <c r="Y157" s="220">
        <f>X157*K157</f>
        <v>0</v>
      </c>
      <c r="Z157" s="220">
        <v>0</v>
      </c>
      <c r="AA157" s="221">
        <f>Z157*K157</f>
        <v>0</v>
      </c>
      <c r="AR157" s="20" t="s">
        <v>205</v>
      </c>
      <c r="AT157" s="20" t="s">
        <v>201</v>
      </c>
      <c r="AU157" s="20" t="s">
        <v>83</v>
      </c>
      <c r="AY157" s="20" t="s">
        <v>200</v>
      </c>
      <c r="BE157" s="144">
        <f>IF(U157="základná",N157,0)</f>
        <v>0</v>
      </c>
      <c r="BF157" s="144">
        <f>IF(U157="znížená",N157,0)</f>
        <v>0</v>
      </c>
      <c r="BG157" s="144">
        <f>IF(U157="zákl. prenesená",N157,0)</f>
        <v>0</v>
      </c>
      <c r="BH157" s="144">
        <f>IF(U157="zníž. prenesená",N157,0)</f>
        <v>0</v>
      </c>
      <c r="BI157" s="144">
        <f>IF(U157="nulová",N157,0)</f>
        <v>0</v>
      </c>
      <c r="BJ157" s="20" t="s">
        <v>88</v>
      </c>
      <c r="BK157" s="144">
        <f>ROUND(L157*K157,2)</f>
        <v>0</v>
      </c>
      <c r="BL157" s="20" t="s">
        <v>205</v>
      </c>
      <c r="BM157" s="20" t="s">
        <v>273</v>
      </c>
    </row>
    <row r="158" spans="2:65" s="1" customFormat="1" ht="25.5" customHeight="1">
      <c r="B158" s="179"/>
      <c r="C158" s="213" t="s">
        <v>274</v>
      </c>
      <c r="D158" s="213" t="s">
        <v>201</v>
      </c>
      <c r="E158" s="214" t="s">
        <v>275</v>
      </c>
      <c r="F158" s="215" t="s">
        <v>276</v>
      </c>
      <c r="G158" s="215"/>
      <c r="H158" s="215"/>
      <c r="I158" s="215"/>
      <c r="J158" s="216" t="s">
        <v>208</v>
      </c>
      <c r="K158" s="217">
        <v>172.3</v>
      </c>
      <c r="L158" s="218">
        <v>0</v>
      </c>
      <c r="M158" s="218"/>
      <c r="N158" s="217">
        <f>ROUND(L158*K158,2)</f>
        <v>0</v>
      </c>
      <c r="O158" s="217"/>
      <c r="P158" s="217"/>
      <c r="Q158" s="217"/>
      <c r="R158" s="183"/>
      <c r="T158" s="219" t="s">
        <v>5</v>
      </c>
      <c r="U158" s="54" t="s">
        <v>43</v>
      </c>
      <c r="V158" s="45"/>
      <c r="W158" s="220">
        <f>V158*K158</f>
        <v>0</v>
      </c>
      <c r="X158" s="220">
        <v>0.00511</v>
      </c>
      <c r="Y158" s="220">
        <f>X158*K158</f>
        <v>0.880453</v>
      </c>
      <c r="Z158" s="220">
        <v>0</v>
      </c>
      <c r="AA158" s="221">
        <f>Z158*K158</f>
        <v>0</v>
      </c>
      <c r="AR158" s="20" t="s">
        <v>205</v>
      </c>
      <c r="AT158" s="20" t="s">
        <v>201</v>
      </c>
      <c r="AU158" s="20" t="s">
        <v>83</v>
      </c>
      <c r="AY158" s="20" t="s">
        <v>200</v>
      </c>
      <c r="BE158" s="144">
        <f>IF(U158="základná",N158,0)</f>
        <v>0</v>
      </c>
      <c r="BF158" s="144">
        <f>IF(U158="znížená",N158,0)</f>
        <v>0</v>
      </c>
      <c r="BG158" s="144">
        <f>IF(U158="zákl. prenesená",N158,0)</f>
        <v>0</v>
      </c>
      <c r="BH158" s="144">
        <f>IF(U158="zníž. prenesená",N158,0)</f>
        <v>0</v>
      </c>
      <c r="BI158" s="144">
        <f>IF(U158="nulová",N158,0)</f>
        <v>0</v>
      </c>
      <c r="BJ158" s="20" t="s">
        <v>88</v>
      </c>
      <c r="BK158" s="144">
        <f>ROUND(L158*K158,2)</f>
        <v>0</v>
      </c>
      <c r="BL158" s="20" t="s">
        <v>205</v>
      </c>
      <c r="BM158" s="20" t="s">
        <v>277</v>
      </c>
    </row>
    <row r="159" spans="2:63" s="9" customFormat="1" ht="37.4" customHeight="1">
      <c r="B159" s="201"/>
      <c r="C159" s="202"/>
      <c r="D159" s="203" t="s">
        <v>165</v>
      </c>
      <c r="E159" s="203"/>
      <c r="F159" s="203"/>
      <c r="G159" s="203"/>
      <c r="H159" s="203"/>
      <c r="I159" s="203"/>
      <c r="J159" s="203"/>
      <c r="K159" s="203"/>
      <c r="L159" s="203"/>
      <c r="M159" s="203"/>
      <c r="N159" s="222">
        <f>BK159</f>
        <v>0</v>
      </c>
      <c r="O159" s="223"/>
      <c r="P159" s="223"/>
      <c r="Q159" s="223"/>
      <c r="R159" s="206"/>
      <c r="T159" s="207"/>
      <c r="U159" s="202"/>
      <c r="V159" s="202"/>
      <c r="W159" s="208">
        <f>SUM(W160:W163)</f>
        <v>0</v>
      </c>
      <c r="X159" s="202"/>
      <c r="Y159" s="208">
        <f>SUM(Y160:Y163)</f>
        <v>0.063714</v>
      </c>
      <c r="Z159" s="202"/>
      <c r="AA159" s="209">
        <f>SUM(AA160:AA163)</f>
        <v>0</v>
      </c>
      <c r="AR159" s="210" t="s">
        <v>83</v>
      </c>
      <c r="AT159" s="211" t="s">
        <v>75</v>
      </c>
      <c r="AU159" s="211" t="s">
        <v>76</v>
      </c>
      <c r="AY159" s="210" t="s">
        <v>200</v>
      </c>
      <c r="BK159" s="212">
        <f>SUM(BK160:BK163)</f>
        <v>0</v>
      </c>
    </row>
    <row r="160" spans="2:65" s="1" customFormat="1" ht="25.5" customHeight="1">
      <c r="B160" s="179"/>
      <c r="C160" s="213" t="s">
        <v>241</v>
      </c>
      <c r="D160" s="213" t="s">
        <v>201</v>
      </c>
      <c r="E160" s="214" t="s">
        <v>278</v>
      </c>
      <c r="F160" s="215" t="s">
        <v>279</v>
      </c>
      <c r="G160" s="215"/>
      <c r="H160" s="215"/>
      <c r="I160" s="215"/>
      <c r="J160" s="216" t="s">
        <v>208</v>
      </c>
      <c r="K160" s="217">
        <v>12.3</v>
      </c>
      <c r="L160" s="218">
        <v>0</v>
      </c>
      <c r="M160" s="218"/>
      <c r="N160" s="217">
        <f>ROUND(L160*K160,2)</f>
        <v>0</v>
      </c>
      <c r="O160" s="217"/>
      <c r="P160" s="217"/>
      <c r="Q160" s="217"/>
      <c r="R160" s="183"/>
      <c r="T160" s="219" t="s">
        <v>5</v>
      </c>
      <c r="U160" s="54" t="s">
        <v>43</v>
      </c>
      <c r="V160" s="45"/>
      <c r="W160" s="220">
        <f>V160*K160</f>
        <v>0</v>
      </c>
      <c r="X160" s="220">
        <v>0.00518</v>
      </c>
      <c r="Y160" s="220">
        <f>X160*K160</f>
        <v>0.063714</v>
      </c>
      <c r="Z160" s="220">
        <v>0</v>
      </c>
      <c r="AA160" s="221">
        <f>Z160*K160</f>
        <v>0</v>
      </c>
      <c r="AR160" s="20" t="s">
        <v>205</v>
      </c>
      <c r="AT160" s="20" t="s">
        <v>201</v>
      </c>
      <c r="AU160" s="20" t="s">
        <v>83</v>
      </c>
      <c r="AY160" s="20" t="s">
        <v>200</v>
      </c>
      <c r="BE160" s="144">
        <f>IF(U160="základná",N160,0)</f>
        <v>0</v>
      </c>
      <c r="BF160" s="144">
        <f>IF(U160="znížená",N160,0)</f>
        <v>0</v>
      </c>
      <c r="BG160" s="144">
        <f>IF(U160="zákl. prenesená",N160,0)</f>
        <v>0</v>
      </c>
      <c r="BH160" s="144">
        <f>IF(U160="zníž. prenesená",N160,0)</f>
        <v>0</v>
      </c>
      <c r="BI160" s="144">
        <f>IF(U160="nulová",N160,0)</f>
        <v>0</v>
      </c>
      <c r="BJ160" s="20" t="s">
        <v>88</v>
      </c>
      <c r="BK160" s="144">
        <f>ROUND(L160*K160,2)</f>
        <v>0</v>
      </c>
      <c r="BL160" s="20" t="s">
        <v>205</v>
      </c>
      <c r="BM160" s="20" t="s">
        <v>280</v>
      </c>
    </row>
    <row r="161" spans="2:65" s="1" customFormat="1" ht="16.5" customHeight="1">
      <c r="B161" s="179"/>
      <c r="C161" s="213" t="s">
        <v>281</v>
      </c>
      <c r="D161" s="213" t="s">
        <v>201</v>
      </c>
      <c r="E161" s="214" t="s">
        <v>282</v>
      </c>
      <c r="F161" s="215" t="s">
        <v>283</v>
      </c>
      <c r="G161" s="215"/>
      <c r="H161" s="215"/>
      <c r="I161" s="215"/>
      <c r="J161" s="216" t="s">
        <v>208</v>
      </c>
      <c r="K161" s="217">
        <v>121.5</v>
      </c>
      <c r="L161" s="218">
        <v>0</v>
      </c>
      <c r="M161" s="218"/>
      <c r="N161" s="217">
        <f>ROUND(L161*K161,2)</f>
        <v>0</v>
      </c>
      <c r="O161" s="217"/>
      <c r="P161" s="217"/>
      <c r="Q161" s="217"/>
      <c r="R161" s="183"/>
      <c r="T161" s="219" t="s">
        <v>5</v>
      </c>
      <c r="U161" s="54" t="s">
        <v>43</v>
      </c>
      <c r="V161" s="45"/>
      <c r="W161" s="220">
        <f>V161*K161</f>
        <v>0</v>
      </c>
      <c r="X161" s="220">
        <v>0</v>
      </c>
      <c r="Y161" s="220">
        <f>X161*K161</f>
        <v>0</v>
      </c>
      <c r="Z161" s="220">
        <v>0</v>
      </c>
      <c r="AA161" s="221">
        <f>Z161*K161</f>
        <v>0</v>
      </c>
      <c r="AR161" s="20" t="s">
        <v>205</v>
      </c>
      <c r="AT161" s="20" t="s">
        <v>201</v>
      </c>
      <c r="AU161" s="20" t="s">
        <v>83</v>
      </c>
      <c r="AY161" s="20" t="s">
        <v>200</v>
      </c>
      <c r="BE161" s="144">
        <f>IF(U161="základná",N161,0)</f>
        <v>0</v>
      </c>
      <c r="BF161" s="144">
        <f>IF(U161="znížená",N161,0)</f>
        <v>0</v>
      </c>
      <c r="BG161" s="144">
        <f>IF(U161="zákl. prenesená",N161,0)</f>
        <v>0</v>
      </c>
      <c r="BH161" s="144">
        <f>IF(U161="zníž. prenesená",N161,0)</f>
        <v>0</v>
      </c>
      <c r="BI161" s="144">
        <f>IF(U161="nulová",N161,0)</f>
        <v>0</v>
      </c>
      <c r="BJ161" s="20" t="s">
        <v>88</v>
      </c>
      <c r="BK161" s="144">
        <f>ROUND(L161*K161,2)</f>
        <v>0</v>
      </c>
      <c r="BL161" s="20" t="s">
        <v>205</v>
      </c>
      <c r="BM161" s="20" t="s">
        <v>284</v>
      </c>
    </row>
    <row r="162" spans="2:65" s="1" customFormat="1" ht="16.5" customHeight="1">
      <c r="B162" s="179"/>
      <c r="C162" s="213" t="s">
        <v>244</v>
      </c>
      <c r="D162" s="213" t="s">
        <v>201</v>
      </c>
      <c r="E162" s="214" t="s">
        <v>285</v>
      </c>
      <c r="F162" s="215" t="s">
        <v>269</v>
      </c>
      <c r="G162" s="215"/>
      <c r="H162" s="215"/>
      <c r="I162" s="215"/>
      <c r="J162" s="216" t="s">
        <v>208</v>
      </c>
      <c r="K162" s="217">
        <v>121.5</v>
      </c>
      <c r="L162" s="218">
        <v>0</v>
      </c>
      <c r="M162" s="218"/>
      <c r="N162" s="217">
        <f>ROUND(L162*K162,2)</f>
        <v>0</v>
      </c>
      <c r="O162" s="217"/>
      <c r="P162" s="217"/>
      <c r="Q162" s="217"/>
      <c r="R162" s="183"/>
      <c r="T162" s="219" t="s">
        <v>5</v>
      </c>
      <c r="U162" s="54" t="s">
        <v>43</v>
      </c>
      <c r="V162" s="45"/>
      <c r="W162" s="220">
        <f>V162*K162</f>
        <v>0</v>
      </c>
      <c r="X162" s="220">
        <v>0</v>
      </c>
      <c r="Y162" s="220">
        <f>X162*K162</f>
        <v>0</v>
      </c>
      <c r="Z162" s="220">
        <v>0</v>
      </c>
      <c r="AA162" s="221">
        <f>Z162*K162</f>
        <v>0</v>
      </c>
      <c r="AR162" s="20" t="s">
        <v>205</v>
      </c>
      <c r="AT162" s="20" t="s">
        <v>201</v>
      </c>
      <c r="AU162" s="20" t="s">
        <v>83</v>
      </c>
      <c r="AY162" s="20" t="s">
        <v>200</v>
      </c>
      <c r="BE162" s="144">
        <f>IF(U162="základná",N162,0)</f>
        <v>0</v>
      </c>
      <c r="BF162" s="144">
        <f>IF(U162="znížená",N162,0)</f>
        <v>0</v>
      </c>
      <c r="BG162" s="144">
        <f>IF(U162="zákl. prenesená",N162,0)</f>
        <v>0</v>
      </c>
      <c r="BH162" s="144">
        <f>IF(U162="zníž. prenesená",N162,0)</f>
        <v>0</v>
      </c>
      <c r="BI162" s="144">
        <f>IF(U162="nulová",N162,0)</f>
        <v>0</v>
      </c>
      <c r="BJ162" s="20" t="s">
        <v>88</v>
      </c>
      <c r="BK162" s="144">
        <f>ROUND(L162*K162,2)</f>
        <v>0</v>
      </c>
      <c r="BL162" s="20" t="s">
        <v>205</v>
      </c>
      <c r="BM162" s="20" t="s">
        <v>286</v>
      </c>
    </row>
    <row r="163" spans="2:65" s="1" customFormat="1" ht="25.5" customHeight="1">
      <c r="B163" s="179"/>
      <c r="C163" s="213" t="s">
        <v>287</v>
      </c>
      <c r="D163" s="213" t="s">
        <v>201</v>
      </c>
      <c r="E163" s="214" t="s">
        <v>288</v>
      </c>
      <c r="F163" s="215" t="s">
        <v>289</v>
      </c>
      <c r="G163" s="215"/>
      <c r="H163" s="215"/>
      <c r="I163" s="215"/>
      <c r="J163" s="216" t="s">
        <v>208</v>
      </c>
      <c r="K163" s="217">
        <v>121.5</v>
      </c>
      <c r="L163" s="218">
        <v>0</v>
      </c>
      <c r="M163" s="218"/>
      <c r="N163" s="217">
        <f>ROUND(L163*K163,2)</f>
        <v>0</v>
      </c>
      <c r="O163" s="217"/>
      <c r="P163" s="217"/>
      <c r="Q163" s="217"/>
      <c r="R163" s="183"/>
      <c r="T163" s="219" t="s">
        <v>5</v>
      </c>
      <c r="U163" s="54" t="s">
        <v>43</v>
      </c>
      <c r="V163" s="45"/>
      <c r="W163" s="220">
        <f>V163*K163</f>
        <v>0</v>
      </c>
      <c r="X163" s="220">
        <v>0</v>
      </c>
      <c r="Y163" s="220">
        <f>X163*K163</f>
        <v>0</v>
      </c>
      <c r="Z163" s="220">
        <v>0</v>
      </c>
      <c r="AA163" s="221">
        <f>Z163*K163</f>
        <v>0</v>
      </c>
      <c r="AR163" s="20" t="s">
        <v>205</v>
      </c>
      <c r="AT163" s="20" t="s">
        <v>201</v>
      </c>
      <c r="AU163" s="20" t="s">
        <v>83</v>
      </c>
      <c r="AY163" s="20" t="s">
        <v>200</v>
      </c>
      <c r="BE163" s="144">
        <f>IF(U163="základná",N163,0)</f>
        <v>0</v>
      </c>
      <c r="BF163" s="144">
        <f>IF(U163="znížená",N163,0)</f>
        <v>0</v>
      </c>
      <c r="BG163" s="144">
        <f>IF(U163="zákl. prenesená",N163,0)</f>
        <v>0</v>
      </c>
      <c r="BH163" s="144">
        <f>IF(U163="zníž. prenesená",N163,0)</f>
        <v>0</v>
      </c>
      <c r="BI163" s="144">
        <f>IF(U163="nulová",N163,0)</f>
        <v>0</v>
      </c>
      <c r="BJ163" s="20" t="s">
        <v>88</v>
      </c>
      <c r="BK163" s="144">
        <f>ROUND(L163*K163,2)</f>
        <v>0</v>
      </c>
      <c r="BL163" s="20" t="s">
        <v>205</v>
      </c>
      <c r="BM163" s="20" t="s">
        <v>290</v>
      </c>
    </row>
    <row r="164" spans="2:63" s="9" customFormat="1" ht="37.4" customHeight="1">
      <c r="B164" s="201"/>
      <c r="C164" s="202"/>
      <c r="D164" s="203" t="s">
        <v>166</v>
      </c>
      <c r="E164" s="203"/>
      <c r="F164" s="203"/>
      <c r="G164" s="203"/>
      <c r="H164" s="203"/>
      <c r="I164" s="203"/>
      <c r="J164" s="203"/>
      <c r="K164" s="203"/>
      <c r="L164" s="203"/>
      <c r="M164" s="203"/>
      <c r="N164" s="222">
        <f>BK164</f>
        <v>0</v>
      </c>
      <c r="O164" s="223"/>
      <c r="P164" s="223"/>
      <c r="Q164" s="223"/>
      <c r="R164" s="206"/>
      <c r="T164" s="207"/>
      <c r="U164" s="202"/>
      <c r="V164" s="202"/>
      <c r="W164" s="208">
        <f>SUM(W165:W166)</f>
        <v>0</v>
      </c>
      <c r="X164" s="202"/>
      <c r="Y164" s="208">
        <f>SUM(Y165:Y166)</f>
        <v>0</v>
      </c>
      <c r="Z164" s="202"/>
      <c r="AA164" s="209">
        <f>SUM(AA165:AA166)</f>
        <v>0</v>
      </c>
      <c r="AR164" s="210" t="s">
        <v>83</v>
      </c>
      <c r="AT164" s="211" t="s">
        <v>75</v>
      </c>
      <c r="AU164" s="211" t="s">
        <v>76</v>
      </c>
      <c r="AY164" s="210" t="s">
        <v>200</v>
      </c>
      <c r="BK164" s="212">
        <f>SUM(BK165:BK166)</f>
        <v>0</v>
      </c>
    </row>
    <row r="165" spans="2:65" s="1" customFormat="1" ht="38.25" customHeight="1">
      <c r="B165" s="179"/>
      <c r="C165" s="213" t="s">
        <v>248</v>
      </c>
      <c r="D165" s="213" t="s">
        <v>201</v>
      </c>
      <c r="E165" s="214" t="s">
        <v>291</v>
      </c>
      <c r="F165" s="215" t="s">
        <v>292</v>
      </c>
      <c r="G165" s="215"/>
      <c r="H165" s="215"/>
      <c r="I165" s="215"/>
      <c r="J165" s="216" t="s">
        <v>208</v>
      </c>
      <c r="K165" s="217">
        <v>87.4</v>
      </c>
      <c r="L165" s="218">
        <v>0</v>
      </c>
      <c r="M165" s="218"/>
      <c r="N165" s="217">
        <f>ROUND(L165*K165,2)</f>
        <v>0</v>
      </c>
      <c r="O165" s="217"/>
      <c r="P165" s="217"/>
      <c r="Q165" s="217"/>
      <c r="R165" s="183"/>
      <c r="T165" s="219" t="s">
        <v>5</v>
      </c>
      <c r="U165" s="54" t="s">
        <v>43</v>
      </c>
      <c r="V165" s="45"/>
      <c r="W165" s="220">
        <f>V165*K165</f>
        <v>0</v>
      </c>
      <c r="X165" s="220">
        <v>0</v>
      </c>
      <c r="Y165" s="220">
        <f>X165*K165</f>
        <v>0</v>
      </c>
      <c r="Z165" s="220">
        <v>0</v>
      </c>
      <c r="AA165" s="221">
        <f>Z165*K165</f>
        <v>0</v>
      </c>
      <c r="AR165" s="20" t="s">
        <v>205</v>
      </c>
      <c r="AT165" s="20" t="s">
        <v>201</v>
      </c>
      <c r="AU165" s="20" t="s">
        <v>83</v>
      </c>
      <c r="AY165" s="20" t="s">
        <v>200</v>
      </c>
      <c r="BE165" s="144">
        <f>IF(U165="základná",N165,0)</f>
        <v>0</v>
      </c>
      <c r="BF165" s="144">
        <f>IF(U165="znížená",N165,0)</f>
        <v>0</v>
      </c>
      <c r="BG165" s="144">
        <f>IF(U165="zákl. prenesená",N165,0)</f>
        <v>0</v>
      </c>
      <c r="BH165" s="144">
        <f>IF(U165="zníž. prenesená",N165,0)</f>
        <v>0</v>
      </c>
      <c r="BI165" s="144">
        <f>IF(U165="nulová",N165,0)</f>
        <v>0</v>
      </c>
      <c r="BJ165" s="20" t="s">
        <v>88</v>
      </c>
      <c r="BK165" s="144">
        <f>ROUND(L165*K165,2)</f>
        <v>0</v>
      </c>
      <c r="BL165" s="20" t="s">
        <v>205</v>
      </c>
      <c r="BM165" s="20" t="s">
        <v>293</v>
      </c>
    </row>
    <row r="166" spans="2:65" s="1" customFormat="1" ht="16.5" customHeight="1">
      <c r="B166" s="179"/>
      <c r="C166" s="213" t="s">
        <v>294</v>
      </c>
      <c r="D166" s="213" t="s">
        <v>201</v>
      </c>
      <c r="E166" s="214" t="s">
        <v>295</v>
      </c>
      <c r="F166" s="215" t="s">
        <v>296</v>
      </c>
      <c r="G166" s="215"/>
      <c r="H166" s="215"/>
      <c r="I166" s="215"/>
      <c r="J166" s="216" t="s">
        <v>215</v>
      </c>
      <c r="K166" s="217">
        <v>0.07</v>
      </c>
      <c r="L166" s="218">
        <v>0</v>
      </c>
      <c r="M166" s="218"/>
      <c r="N166" s="217">
        <f>ROUND(L166*K166,2)</f>
        <v>0</v>
      </c>
      <c r="O166" s="217"/>
      <c r="P166" s="217"/>
      <c r="Q166" s="217"/>
      <c r="R166" s="183"/>
      <c r="T166" s="219" t="s">
        <v>5</v>
      </c>
      <c r="U166" s="54" t="s">
        <v>43</v>
      </c>
      <c r="V166" s="45"/>
      <c r="W166" s="220">
        <f>V166*K166</f>
        <v>0</v>
      </c>
      <c r="X166" s="220">
        <v>0</v>
      </c>
      <c r="Y166" s="220">
        <f>X166*K166</f>
        <v>0</v>
      </c>
      <c r="Z166" s="220">
        <v>0</v>
      </c>
      <c r="AA166" s="221">
        <f>Z166*K166</f>
        <v>0</v>
      </c>
      <c r="AR166" s="20" t="s">
        <v>205</v>
      </c>
      <c r="AT166" s="20" t="s">
        <v>201</v>
      </c>
      <c r="AU166" s="20" t="s">
        <v>83</v>
      </c>
      <c r="AY166" s="20" t="s">
        <v>200</v>
      </c>
      <c r="BE166" s="144">
        <f>IF(U166="základná",N166,0)</f>
        <v>0</v>
      </c>
      <c r="BF166" s="144">
        <f>IF(U166="znížená",N166,0)</f>
        <v>0</v>
      </c>
      <c r="BG166" s="144">
        <f>IF(U166="zákl. prenesená",N166,0)</f>
        <v>0</v>
      </c>
      <c r="BH166" s="144">
        <f>IF(U166="zníž. prenesená",N166,0)</f>
        <v>0</v>
      </c>
      <c r="BI166" s="144">
        <f>IF(U166="nulová",N166,0)</f>
        <v>0</v>
      </c>
      <c r="BJ166" s="20" t="s">
        <v>88</v>
      </c>
      <c r="BK166" s="144">
        <f>ROUND(L166*K166,2)</f>
        <v>0</v>
      </c>
      <c r="BL166" s="20" t="s">
        <v>205</v>
      </c>
      <c r="BM166" s="20" t="s">
        <v>297</v>
      </c>
    </row>
    <row r="167" spans="2:63" s="9" customFormat="1" ht="37.4" customHeight="1">
      <c r="B167" s="201"/>
      <c r="C167" s="202"/>
      <c r="D167" s="203" t="s">
        <v>167</v>
      </c>
      <c r="E167" s="203"/>
      <c r="F167" s="203"/>
      <c r="G167" s="203"/>
      <c r="H167" s="203"/>
      <c r="I167" s="203"/>
      <c r="J167" s="203"/>
      <c r="K167" s="203"/>
      <c r="L167" s="203"/>
      <c r="M167" s="203"/>
      <c r="N167" s="222">
        <f>BK167</f>
        <v>0</v>
      </c>
      <c r="O167" s="223"/>
      <c r="P167" s="223"/>
      <c r="Q167" s="223"/>
      <c r="R167" s="206"/>
      <c r="T167" s="207"/>
      <c r="U167" s="202"/>
      <c r="V167" s="202"/>
      <c r="W167" s="208">
        <f>SUM(W168:W174)</f>
        <v>0</v>
      </c>
      <c r="X167" s="202"/>
      <c r="Y167" s="208">
        <f>SUM(Y168:Y174)</f>
        <v>0.0199125</v>
      </c>
      <c r="Z167" s="202"/>
      <c r="AA167" s="209">
        <f>SUM(AA168:AA174)</f>
        <v>0</v>
      </c>
      <c r="AR167" s="210" t="s">
        <v>83</v>
      </c>
      <c r="AT167" s="211" t="s">
        <v>75</v>
      </c>
      <c r="AU167" s="211" t="s">
        <v>76</v>
      </c>
      <c r="AY167" s="210" t="s">
        <v>200</v>
      </c>
      <c r="BK167" s="212">
        <f>SUM(BK168:BK174)</f>
        <v>0</v>
      </c>
    </row>
    <row r="168" spans="2:65" s="1" customFormat="1" ht="38.25" customHeight="1">
      <c r="B168" s="179"/>
      <c r="C168" s="213" t="s">
        <v>252</v>
      </c>
      <c r="D168" s="213" t="s">
        <v>201</v>
      </c>
      <c r="E168" s="214" t="s">
        <v>298</v>
      </c>
      <c r="F168" s="215" t="s">
        <v>299</v>
      </c>
      <c r="G168" s="215"/>
      <c r="H168" s="215"/>
      <c r="I168" s="215"/>
      <c r="J168" s="216" t="s">
        <v>251</v>
      </c>
      <c r="K168" s="217">
        <v>2.25</v>
      </c>
      <c r="L168" s="218">
        <v>0</v>
      </c>
      <c r="M168" s="218"/>
      <c r="N168" s="217">
        <f>ROUND(L168*K168,2)</f>
        <v>0</v>
      </c>
      <c r="O168" s="217"/>
      <c r="P168" s="217"/>
      <c r="Q168" s="217"/>
      <c r="R168" s="183"/>
      <c r="T168" s="219" t="s">
        <v>5</v>
      </c>
      <c r="U168" s="54" t="s">
        <v>43</v>
      </c>
      <c r="V168" s="45"/>
      <c r="W168" s="220">
        <f>V168*K168</f>
        <v>0</v>
      </c>
      <c r="X168" s="220">
        <v>0.00885</v>
      </c>
      <c r="Y168" s="220">
        <f>X168*K168</f>
        <v>0.0199125</v>
      </c>
      <c r="Z168" s="220">
        <v>0</v>
      </c>
      <c r="AA168" s="221">
        <f>Z168*K168</f>
        <v>0</v>
      </c>
      <c r="AR168" s="20" t="s">
        <v>205</v>
      </c>
      <c r="AT168" s="20" t="s">
        <v>201</v>
      </c>
      <c r="AU168" s="20" t="s">
        <v>83</v>
      </c>
      <c r="AY168" s="20" t="s">
        <v>200</v>
      </c>
      <c r="BE168" s="144">
        <f>IF(U168="základná",N168,0)</f>
        <v>0</v>
      </c>
      <c r="BF168" s="144">
        <f>IF(U168="znížená",N168,0)</f>
        <v>0</v>
      </c>
      <c r="BG168" s="144">
        <f>IF(U168="zákl. prenesená",N168,0)</f>
        <v>0</v>
      </c>
      <c r="BH168" s="144">
        <f>IF(U168="zníž. prenesená",N168,0)</f>
        <v>0</v>
      </c>
      <c r="BI168" s="144">
        <f>IF(U168="nulová",N168,0)</f>
        <v>0</v>
      </c>
      <c r="BJ168" s="20" t="s">
        <v>88</v>
      </c>
      <c r="BK168" s="144">
        <f>ROUND(L168*K168,2)</f>
        <v>0</v>
      </c>
      <c r="BL168" s="20" t="s">
        <v>205</v>
      </c>
      <c r="BM168" s="20" t="s">
        <v>300</v>
      </c>
    </row>
    <row r="169" spans="2:65" s="1" customFormat="1" ht="25.5" customHeight="1">
      <c r="B169" s="179"/>
      <c r="C169" s="213" t="s">
        <v>301</v>
      </c>
      <c r="D169" s="213" t="s">
        <v>201</v>
      </c>
      <c r="E169" s="214" t="s">
        <v>302</v>
      </c>
      <c r="F169" s="215" t="s">
        <v>303</v>
      </c>
      <c r="G169" s="215"/>
      <c r="H169" s="215"/>
      <c r="I169" s="215"/>
      <c r="J169" s="216" t="s">
        <v>234</v>
      </c>
      <c r="K169" s="217">
        <v>3</v>
      </c>
      <c r="L169" s="218">
        <v>0</v>
      </c>
      <c r="M169" s="218"/>
      <c r="N169" s="217">
        <f>ROUND(L169*K169,2)</f>
        <v>0</v>
      </c>
      <c r="O169" s="217"/>
      <c r="P169" s="217"/>
      <c r="Q169" s="217"/>
      <c r="R169" s="183"/>
      <c r="T169" s="219" t="s">
        <v>5</v>
      </c>
      <c r="U169" s="54" t="s">
        <v>43</v>
      </c>
      <c r="V169" s="45"/>
      <c r="W169" s="220">
        <f>V169*K169</f>
        <v>0</v>
      </c>
      <c r="X169" s="220">
        <v>0</v>
      </c>
      <c r="Y169" s="220">
        <f>X169*K169</f>
        <v>0</v>
      </c>
      <c r="Z169" s="220">
        <v>0</v>
      </c>
      <c r="AA169" s="221">
        <f>Z169*K169</f>
        <v>0</v>
      </c>
      <c r="AR169" s="20" t="s">
        <v>205</v>
      </c>
      <c r="AT169" s="20" t="s">
        <v>201</v>
      </c>
      <c r="AU169" s="20" t="s">
        <v>83</v>
      </c>
      <c r="AY169" s="20" t="s">
        <v>200</v>
      </c>
      <c r="BE169" s="144">
        <f>IF(U169="základná",N169,0)</f>
        <v>0</v>
      </c>
      <c r="BF169" s="144">
        <f>IF(U169="znížená",N169,0)</f>
        <v>0</v>
      </c>
      <c r="BG169" s="144">
        <f>IF(U169="zákl. prenesená",N169,0)</f>
        <v>0</v>
      </c>
      <c r="BH169" s="144">
        <f>IF(U169="zníž. prenesená",N169,0)</f>
        <v>0</v>
      </c>
      <c r="BI169" s="144">
        <f>IF(U169="nulová",N169,0)</f>
        <v>0</v>
      </c>
      <c r="BJ169" s="20" t="s">
        <v>88</v>
      </c>
      <c r="BK169" s="144">
        <f>ROUND(L169*K169,2)</f>
        <v>0</v>
      </c>
      <c r="BL169" s="20" t="s">
        <v>205</v>
      </c>
      <c r="BM169" s="20" t="s">
        <v>304</v>
      </c>
    </row>
    <row r="170" spans="2:65" s="1" customFormat="1" ht="16.5" customHeight="1">
      <c r="B170" s="179"/>
      <c r="C170" s="213" t="s">
        <v>256</v>
      </c>
      <c r="D170" s="213" t="s">
        <v>201</v>
      </c>
      <c r="E170" s="214" t="s">
        <v>305</v>
      </c>
      <c r="F170" s="215" t="s">
        <v>306</v>
      </c>
      <c r="G170" s="215"/>
      <c r="H170" s="215"/>
      <c r="I170" s="215"/>
      <c r="J170" s="216" t="s">
        <v>234</v>
      </c>
      <c r="K170" s="217">
        <v>1</v>
      </c>
      <c r="L170" s="218">
        <v>0</v>
      </c>
      <c r="M170" s="218"/>
      <c r="N170" s="217">
        <f>ROUND(L170*K170,2)</f>
        <v>0</v>
      </c>
      <c r="O170" s="217"/>
      <c r="P170" s="217"/>
      <c r="Q170" s="217"/>
      <c r="R170" s="183"/>
      <c r="T170" s="219" t="s">
        <v>5</v>
      </c>
      <c r="U170" s="54" t="s">
        <v>43</v>
      </c>
      <c r="V170" s="45"/>
      <c r="W170" s="220">
        <f>V170*K170</f>
        <v>0</v>
      </c>
      <c r="X170" s="220">
        <v>0</v>
      </c>
      <c r="Y170" s="220">
        <f>X170*K170</f>
        <v>0</v>
      </c>
      <c r="Z170" s="220">
        <v>0</v>
      </c>
      <c r="AA170" s="221">
        <f>Z170*K170</f>
        <v>0</v>
      </c>
      <c r="AR170" s="20" t="s">
        <v>205</v>
      </c>
      <c r="AT170" s="20" t="s">
        <v>201</v>
      </c>
      <c r="AU170" s="20" t="s">
        <v>83</v>
      </c>
      <c r="AY170" s="20" t="s">
        <v>200</v>
      </c>
      <c r="BE170" s="144">
        <f>IF(U170="základná",N170,0)</f>
        <v>0</v>
      </c>
      <c r="BF170" s="144">
        <f>IF(U170="znížená",N170,0)</f>
        <v>0</v>
      </c>
      <c r="BG170" s="144">
        <f>IF(U170="zákl. prenesená",N170,0)</f>
        <v>0</v>
      </c>
      <c r="BH170" s="144">
        <f>IF(U170="zníž. prenesená",N170,0)</f>
        <v>0</v>
      </c>
      <c r="BI170" s="144">
        <f>IF(U170="nulová",N170,0)</f>
        <v>0</v>
      </c>
      <c r="BJ170" s="20" t="s">
        <v>88</v>
      </c>
      <c r="BK170" s="144">
        <f>ROUND(L170*K170,2)</f>
        <v>0</v>
      </c>
      <c r="BL170" s="20" t="s">
        <v>205</v>
      </c>
      <c r="BM170" s="20" t="s">
        <v>307</v>
      </c>
    </row>
    <row r="171" spans="2:65" s="1" customFormat="1" ht="25.5" customHeight="1">
      <c r="B171" s="179"/>
      <c r="C171" s="213" t="s">
        <v>308</v>
      </c>
      <c r="D171" s="213" t="s">
        <v>201</v>
      </c>
      <c r="E171" s="214" t="s">
        <v>309</v>
      </c>
      <c r="F171" s="215" t="s">
        <v>310</v>
      </c>
      <c r="G171" s="215"/>
      <c r="H171" s="215"/>
      <c r="I171" s="215"/>
      <c r="J171" s="216" t="s">
        <v>234</v>
      </c>
      <c r="K171" s="217">
        <v>1</v>
      </c>
      <c r="L171" s="218">
        <v>0</v>
      </c>
      <c r="M171" s="218"/>
      <c r="N171" s="217">
        <f>ROUND(L171*K171,2)</f>
        <v>0</v>
      </c>
      <c r="O171" s="217"/>
      <c r="P171" s="217"/>
      <c r="Q171" s="217"/>
      <c r="R171" s="183"/>
      <c r="T171" s="219" t="s">
        <v>5</v>
      </c>
      <c r="U171" s="54" t="s">
        <v>43</v>
      </c>
      <c r="V171" s="45"/>
      <c r="W171" s="220">
        <f>V171*K171</f>
        <v>0</v>
      </c>
      <c r="X171" s="220">
        <v>0</v>
      </c>
      <c r="Y171" s="220">
        <f>X171*K171</f>
        <v>0</v>
      </c>
      <c r="Z171" s="220">
        <v>0</v>
      </c>
      <c r="AA171" s="221">
        <f>Z171*K171</f>
        <v>0</v>
      </c>
      <c r="AR171" s="20" t="s">
        <v>205</v>
      </c>
      <c r="AT171" s="20" t="s">
        <v>201</v>
      </c>
      <c r="AU171" s="20" t="s">
        <v>83</v>
      </c>
      <c r="AY171" s="20" t="s">
        <v>200</v>
      </c>
      <c r="BE171" s="144">
        <f>IF(U171="základná",N171,0)</f>
        <v>0</v>
      </c>
      <c r="BF171" s="144">
        <f>IF(U171="znížená",N171,0)</f>
        <v>0</v>
      </c>
      <c r="BG171" s="144">
        <f>IF(U171="zákl. prenesená",N171,0)</f>
        <v>0</v>
      </c>
      <c r="BH171" s="144">
        <f>IF(U171="zníž. prenesená",N171,0)</f>
        <v>0</v>
      </c>
      <c r="BI171" s="144">
        <f>IF(U171="nulová",N171,0)</f>
        <v>0</v>
      </c>
      <c r="BJ171" s="20" t="s">
        <v>88</v>
      </c>
      <c r="BK171" s="144">
        <f>ROUND(L171*K171,2)</f>
        <v>0</v>
      </c>
      <c r="BL171" s="20" t="s">
        <v>205</v>
      </c>
      <c r="BM171" s="20" t="s">
        <v>311</v>
      </c>
    </row>
    <row r="172" spans="2:65" s="1" customFormat="1" ht="25.5" customHeight="1">
      <c r="B172" s="179"/>
      <c r="C172" s="213" t="s">
        <v>259</v>
      </c>
      <c r="D172" s="213" t="s">
        <v>201</v>
      </c>
      <c r="E172" s="214" t="s">
        <v>312</v>
      </c>
      <c r="F172" s="215" t="s">
        <v>313</v>
      </c>
      <c r="G172" s="215"/>
      <c r="H172" s="215"/>
      <c r="I172" s="215"/>
      <c r="J172" s="216" t="s">
        <v>234</v>
      </c>
      <c r="K172" s="217">
        <v>1</v>
      </c>
      <c r="L172" s="218">
        <v>0</v>
      </c>
      <c r="M172" s="218"/>
      <c r="N172" s="217">
        <f>ROUND(L172*K172,2)</f>
        <v>0</v>
      </c>
      <c r="O172" s="217"/>
      <c r="P172" s="217"/>
      <c r="Q172" s="217"/>
      <c r="R172" s="183"/>
      <c r="T172" s="219" t="s">
        <v>5</v>
      </c>
      <c r="U172" s="54" t="s">
        <v>43</v>
      </c>
      <c r="V172" s="45"/>
      <c r="W172" s="220">
        <f>V172*K172</f>
        <v>0</v>
      </c>
      <c r="X172" s="220">
        <v>0</v>
      </c>
      <c r="Y172" s="220">
        <f>X172*K172</f>
        <v>0</v>
      </c>
      <c r="Z172" s="220">
        <v>0</v>
      </c>
      <c r="AA172" s="221">
        <f>Z172*K172</f>
        <v>0</v>
      </c>
      <c r="AR172" s="20" t="s">
        <v>205</v>
      </c>
      <c r="AT172" s="20" t="s">
        <v>201</v>
      </c>
      <c r="AU172" s="20" t="s">
        <v>83</v>
      </c>
      <c r="AY172" s="20" t="s">
        <v>200</v>
      </c>
      <c r="BE172" s="144">
        <f>IF(U172="základná",N172,0)</f>
        <v>0</v>
      </c>
      <c r="BF172" s="144">
        <f>IF(U172="znížená",N172,0)</f>
        <v>0</v>
      </c>
      <c r="BG172" s="144">
        <f>IF(U172="zákl. prenesená",N172,0)</f>
        <v>0</v>
      </c>
      <c r="BH172" s="144">
        <f>IF(U172="zníž. prenesená",N172,0)</f>
        <v>0</v>
      </c>
      <c r="BI172" s="144">
        <f>IF(U172="nulová",N172,0)</f>
        <v>0</v>
      </c>
      <c r="BJ172" s="20" t="s">
        <v>88</v>
      </c>
      <c r="BK172" s="144">
        <f>ROUND(L172*K172,2)</f>
        <v>0</v>
      </c>
      <c r="BL172" s="20" t="s">
        <v>205</v>
      </c>
      <c r="BM172" s="20" t="s">
        <v>314</v>
      </c>
    </row>
    <row r="173" spans="2:65" s="1" customFormat="1" ht="25.5" customHeight="1">
      <c r="B173" s="179"/>
      <c r="C173" s="213" t="s">
        <v>315</v>
      </c>
      <c r="D173" s="213" t="s">
        <v>201</v>
      </c>
      <c r="E173" s="214" t="s">
        <v>316</v>
      </c>
      <c r="F173" s="215" t="s">
        <v>317</v>
      </c>
      <c r="G173" s="215"/>
      <c r="H173" s="215"/>
      <c r="I173" s="215"/>
      <c r="J173" s="216" t="s">
        <v>234</v>
      </c>
      <c r="K173" s="217">
        <v>1</v>
      </c>
      <c r="L173" s="218">
        <v>0</v>
      </c>
      <c r="M173" s="218"/>
      <c r="N173" s="217">
        <f>ROUND(L173*K173,2)</f>
        <v>0</v>
      </c>
      <c r="O173" s="217"/>
      <c r="P173" s="217"/>
      <c r="Q173" s="217"/>
      <c r="R173" s="183"/>
      <c r="T173" s="219" t="s">
        <v>5</v>
      </c>
      <c r="U173" s="54" t="s">
        <v>43</v>
      </c>
      <c r="V173" s="45"/>
      <c r="W173" s="220">
        <f>V173*K173</f>
        <v>0</v>
      </c>
      <c r="X173" s="220">
        <v>0</v>
      </c>
      <c r="Y173" s="220">
        <f>X173*K173</f>
        <v>0</v>
      </c>
      <c r="Z173" s="220">
        <v>0</v>
      </c>
      <c r="AA173" s="221">
        <f>Z173*K173</f>
        <v>0</v>
      </c>
      <c r="AR173" s="20" t="s">
        <v>205</v>
      </c>
      <c r="AT173" s="20" t="s">
        <v>201</v>
      </c>
      <c r="AU173" s="20" t="s">
        <v>83</v>
      </c>
      <c r="AY173" s="20" t="s">
        <v>200</v>
      </c>
      <c r="BE173" s="144">
        <f>IF(U173="základná",N173,0)</f>
        <v>0</v>
      </c>
      <c r="BF173" s="144">
        <f>IF(U173="znížená",N173,0)</f>
        <v>0</v>
      </c>
      <c r="BG173" s="144">
        <f>IF(U173="zákl. prenesená",N173,0)</f>
        <v>0</v>
      </c>
      <c r="BH173" s="144">
        <f>IF(U173="zníž. prenesená",N173,0)</f>
        <v>0</v>
      </c>
      <c r="BI173" s="144">
        <f>IF(U173="nulová",N173,0)</f>
        <v>0</v>
      </c>
      <c r="BJ173" s="20" t="s">
        <v>88</v>
      </c>
      <c r="BK173" s="144">
        <f>ROUND(L173*K173,2)</f>
        <v>0</v>
      </c>
      <c r="BL173" s="20" t="s">
        <v>205</v>
      </c>
      <c r="BM173" s="20" t="s">
        <v>318</v>
      </c>
    </row>
    <row r="174" spans="2:65" s="1" customFormat="1" ht="16.5" customHeight="1">
      <c r="B174" s="179"/>
      <c r="C174" s="213" t="s">
        <v>263</v>
      </c>
      <c r="D174" s="213" t="s">
        <v>201</v>
      </c>
      <c r="E174" s="214" t="s">
        <v>319</v>
      </c>
      <c r="F174" s="215" t="s">
        <v>320</v>
      </c>
      <c r="G174" s="215"/>
      <c r="H174" s="215"/>
      <c r="I174" s="215"/>
      <c r="J174" s="216" t="s">
        <v>234</v>
      </c>
      <c r="K174" s="217">
        <v>3</v>
      </c>
      <c r="L174" s="218">
        <v>0</v>
      </c>
      <c r="M174" s="218"/>
      <c r="N174" s="217">
        <f>ROUND(L174*K174,2)</f>
        <v>0</v>
      </c>
      <c r="O174" s="217"/>
      <c r="P174" s="217"/>
      <c r="Q174" s="217"/>
      <c r="R174" s="183"/>
      <c r="T174" s="219" t="s">
        <v>5</v>
      </c>
      <c r="U174" s="54" t="s">
        <v>43</v>
      </c>
      <c r="V174" s="45"/>
      <c r="W174" s="220">
        <f>V174*K174</f>
        <v>0</v>
      </c>
      <c r="X174" s="220">
        <v>0</v>
      </c>
      <c r="Y174" s="220">
        <f>X174*K174</f>
        <v>0</v>
      </c>
      <c r="Z174" s="220">
        <v>0</v>
      </c>
      <c r="AA174" s="221">
        <f>Z174*K174</f>
        <v>0</v>
      </c>
      <c r="AR174" s="20" t="s">
        <v>205</v>
      </c>
      <c r="AT174" s="20" t="s">
        <v>201</v>
      </c>
      <c r="AU174" s="20" t="s">
        <v>83</v>
      </c>
      <c r="AY174" s="20" t="s">
        <v>200</v>
      </c>
      <c r="BE174" s="144">
        <f>IF(U174="základná",N174,0)</f>
        <v>0</v>
      </c>
      <c r="BF174" s="144">
        <f>IF(U174="znížená",N174,0)</f>
        <v>0</v>
      </c>
      <c r="BG174" s="144">
        <f>IF(U174="zákl. prenesená",N174,0)</f>
        <v>0</v>
      </c>
      <c r="BH174" s="144">
        <f>IF(U174="zníž. prenesená",N174,0)</f>
        <v>0</v>
      </c>
      <c r="BI174" s="144">
        <f>IF(U174="nulová",N174,0)</f>
        <v>0</v>
      </c>
      <c r="BJ174" s="20" t="s">
        <v>88</v>
      </c>
      <c r="BK174" s="144">
        <f>ROUND(L174*K174,2)</f>
        <v>0</v>
      </c>
      <c r="BL174" s="20" t="s">
        <v>205</v>
      </c>
      <c r="BM174" s="20" t="s">
        <v>321</v>
      </c>
    </row>
    <row r="175" spans="2:63" s="9" customFormat="1" ht="37.4" customHeight="1">
      <c r="B175" s="201"/>
      <c r="C175" s="202"/>
      <c r="D175" s="203" t="s">
        <v>168</v>
      </c>
      <c r="E175" s="203"/>
      <c r="F175" s="203"/>
      <c r="G175" s="203"/>
      <c r="H175" s="203"/>
      <c r="I175" s="203"/>
      <c r="J175" s="203"/>
      <c r="K175" s="203"/>
      <c r="L175" s="203"/>
      <c r="M175" s="203"/>
      <c r="N175" s="222">
        <f>BK175</f>
        <v>0</v>
      </c>
      <c r="O175" s="223"/>
      <c r="P175" s="223"/>
      <c r="Q175" s="223"/>
      <c r="R175" s="206"/>
      <c r="T175" s="207"/>
      <c r="U175" s="202"/>
      <c r="V175" s="202"/>
      <c r="W175" s="208">
        <f>W176</f>
        <v>0</v>
      </c>
      <c r="X175" s="202"/>
      <c r="Y175" s="208">
        <f>Y176</f>
        <v>7.948486</v>
      </c>
      <c r="Z175" s="202"/>
      <c r="AA175" s="209">
        <f>AA176</f>
        <v>0</v>
      </c>
      <c r="AR175" s="210" t="s">
        <v>83</v>
      </c>
      <c r="AT175" s="211" t="s">
        <v>75</v>
      </c>
      <c r="AU175" s="211" t="s">
        <v>76</v>
      </c>
      <c r="AY175" s="210" t="s">
        <v>200</v>
      </c>
      <c r="BK175" s="212">
        <f>BK176</f>
        <v>0</v>
      </c>
    </row>
    <row r="176" spans="2:65" s="1" customFormat="1" ht="25.5" customHeight="1">
      <c r="B176" s="179"/>
      <c r="C176" s="213" t="s">
        <v>322</v>
      </c>
      <c r="D176" s="213" t="s">
        <v>201</v>
      </c>
      <c r="E176" s="214" t="s">
        <v>323</v>
      </c>
      <c r="F176" s="215" t="s">
        <v>324</v>
      </c>
      <c r="G176" s="215"/>
      <c r="H176" s="215"/>
      <c r="I176" s="215"/>
      <c r="J176" s="216" t="s">
        <v>208</v>
      </c>
      <c r="K176" s="217">
        <v>154.7</v>
      </c>
      <c r="L176" s="218">
        <v>0</v>
      </c>
      <c r="M176" s="218"/>
      <c r="N176" s="217">
        <f>ROUND(L176*K176,2)</f>
        <v>0</v>
      </c>
      <c r="O176" s="217"/>
      <c r="P176" s="217"/>
      <c r="Q176" s="217"/>
      <c r="R176" s="183"/>
      <c r="T176" s="219" t="s">
        <v>5</v>
      </c>
      <c r="U176" s="54" t="s">
        <v>43</v>
      </c>
      <c r="V176" s="45"/>
      <c r="W176" s="220">
        <f>V176*K176</f>
        <v>0</v>
      </c>
      <c r="X176" s="220">
        <v>0.05138</v>
      </c>
      <c r="Y176" s="220">
        <f>X176*K176</f>
        <v>7.948486</v>
      </c>
      <c r="Z176" s="220">
        <v>0</v>
      </c>
      <c r="AA176" s="221">
        <f>Z176*K176</f>
        <v>0</v>
      </c>
      <c r="AR176" s="20" t="s">
        <v>205</v>
      </c>
      <c r="AT176" s="20" t="s">
        <v>201</v>
      </c>
      <c r="AU176" s="20" t="s">
        <v>83</v>
      </c>
      <c r="AY176" s="20" t="s">
        <v>200</v>
      </c>
      <c r="BE176" s="144">
        <f>IF(U176="základná",N176,0)</f>
        <v>0</v>
      </c>
      <c r="BF176" s="144">
        <f>IF(U176="znížená",N176,0)</f>
        <v>0</v>
      </c>
      <c r="BG176" s="144">
        <f>IF(U176="zákl. prenesená",N176,0)</f>
        <v>0</v>
      </c>
      <c r="BH176" s="144">
        <f>IF(U176="zníž. prenesená",N176,0)</f>
        <v>0</v>
      </c>
      <c r="BI176" s="144">
        <f>IF(U176="nulová",N176,0)</f>
        <v>0</v>
      </c>
      <c r="BJ176" s="20" t="s">
        <v>88</v>
      </c>
      <c r="BK176" s="144">
        <f>ROUND(L176*K176,2)</f>
        <v>0</v>
      </c>
      <c r="BL176" s="20" t="s">
        <v>205</v>
      </c>
      <c r="BM176" s="20" t="s">
        <v>325</v>
      </c>
    </row>
    <row r="177" spans="2:63" s="9" customFormat="1" ht="37.4" customHeight="1">
      <c r="B177" s="201"/>
      <c r="C177" s="202"/>
      <c r="D177" s="203" t="s">
        <v>169</v>
      </c>
      <c r="E177" s="203"/>
      <c r="F177" s="203"/>
      <c r="G177" s="203"/>
      <c r="H177" s="203"/>
      <c r="I177" s="203"/>
      <c r="J177" s="203"/>
      <c r="K177" s="203"/>
      <c r="L177" s="203"/>
      <c r="M177" s="203"/>
      <c r="N177" s="222">
        <f>BK177</f>
        <v>0</v>
      </c>
      <c r="O177" s="223"/>
      <c r="P177" s="223"/>
      <c r="Q177" s="223"/>
      <c r="R177" s="206"/>
      <c r="T177" s="207"/>
      <c r="U177" s="202"/>
      <c r="V177" s="202"/>
      <c r="W177" s="208">
        <f>SUM(W178:W181)</f>
        <v>0</v>
      </c>
      <c r="X177" s="202"/>
      <c r="Y177" s="208">
        <f>SUM(Y178:Y181)</f>
        <v>0.17455750000000003</v>
      </c>
      <c r="Z177" s="202"/>
      <c r="AA177" s="209">
        <f>SUM(AA178:AA181)</f>
        <v>0</v>
      </c>
      <c r="AR177" s="210" t="s">
        <v>83</v>
      </c>
      <c r="AT177" s="211" t="s">
        <v>75</v>
      </c>
      <c r="AU177" s="211" t="s">
        <v>76</v>
      </c>
      <c r="AY177" s="210" t="s">
        <v>200</v>
      </c>
      <c r="BK177" s="212">
        <f>SUM(BK178:BK181)</f>
        <v>0</v>
      </c>
    </row>
    <row r="178" spans="2:65" s="1" customFormat="1" ht="16.5" customHeight="1">
      <c r="B178" s="179"/>
      <c r="C178" s="213" t="s">
        <v>266</v>
      </c>
      <c r="D178" s="213" t="s">
        <v>201</v>
      </c>
      <c r="E178" s="214" t="s">
        <v>326</v>
      </c>
      <c r="F178" s="215" t="s">
        <v>327</v>
      </c>
      <c r="G178" s="215"/>
      <c r="H178" s="215"/>
      <c r="I178" s="215"/>
      <c r="J178" s="216" t="s">
        <v>208</v>
      </c>
      <c r="K178" s="217">
        <v>85.15</v>
      </c>
      <c r="L178" s="218">
        <v>0</v>
      </c>
      <c r="M178" s="218"/>
      <c r="N178" s="217">
        <f>ROUND(L178*K178,2)</f>
        <v>0</v>
      </c>
      <c r="O178" s="217"/>
      <c r="P178" s="217"/>
      <c r="Q178" s="217"/>
      <c r="R178" s="183"/>
      <c r="T178" s="219" t="s">
        <v>5</v>
      </c>
      <c r="U178" s="54" t="s">
        <v>43</v>
      </c>
      <c r="V178" s="45"/>
      <c r="W178" s="220">
        <f>V178*K178</f>
        <v>0</v>
      </c>
      <c r="X178" s="220">
        <v>0.00205</v>
      </c>
      <c r="Y178" s="220">
        <f>X178*K178</f>
        <v>0.17455750000000003</v>
      </c>
      <c r="Z178" s="220">
        <v>0</v>
      </c>
      <c r="AA178" s="221">
        <f>Z178*K178</f>
        <v>0</v>
      </c>
      <c r="AR178" s="20" t="s">
        <v>205</v>
      </c>
      <c r="AT178" s="20" t="s">
        <v>201</v>
      </c>
      <c r="AU178" s="20" t="s">
        <v>83</v>
      </c>
      <c r="AY178" s="20" t="s">
        <v>200</v>
      </c>
      <c r="BE178" s="144">
        <f>IF(U178="základná",N178,0)</f>
        <v>0</v>
      </c>
      <c r="BF178" s="144">
        <f>IF(U178="znížená",N178,0)</f>
        <v>0</v>
      </c>
      <c r="BG178" s="144">
        <f>IF(U178="zákl. prenesená",N178,0)</f>
        <v>0</v>
      </c>
      <c r="BH178" s="144">
        <f>IF(U178="zníž. prenesená",N178,0)</f>
        <v>0</v>
      </c>
      <c r="BI178" s="144">
        <f>IF(U178="nulová",N178,0)</f>
        <v>0</v>
      </c>
      <c r="BJ178" s="20" t="s">
        <v>88</v>
      </c>
      <c r="BK178" s="144">
        <f>ROUND(L178*K178,2)</f>
        <v>0</v>
      </c>
      <c r="BL178" s="20" t="s">
        <v>205</v>
      </c>
      <c r="BM178" s="20" t="s">
        <v>328</v>
      </c>
    </row>
    <row r="179" spans="2:65" s="1" customFormat="1" ht="25.5" customHeight="1">
      <c r="B179" s="179"/>
      <c r="C179" s="213" t="s">
        <v>329</v>
      </c>
      <c r="D179" s="213" t="s">
        <v>201</v>
      </c>
      <c r="E179" s="214" t="s">
        <v>330</v>
      </c>
      <c r="F179" s="215" t="s">
        <v>331</v>
      </c>
      <c r="G179" s="215"/>
      <c r="H179" s="215"/>
      <c r="I179" s="215"/>
      <c r="J179" s="216" t="s">
        <v>234</v>
      </c>
      <c r="K179" s="217">
        <v>4</v>
      </c>
      <c r="L179" s="218">
        <v>0</v>
      </c>
      <c r="M179" s="218"/>
      <c r="N179" s="217">
        <f>ROUND(L179*K179,2)</f>
        <v>0</v>
      </c>
      <c r="O179" s="217"/>
      <c r="P179" s="217"/>
      <c r="Q179" s="217"/>
      <c r="R179" s="183"/>
      <c r="T179" s="219" t="s">
        <v>5</v>
      </c>
      <c r="U179" s="54" t="s">
        <v>43</v>
      </c>
      <c r="V179" s="45"/>
      <c r="W179" s="220">
        <f>V179*K179</f>
        <v>0</v>
      </c>
      <c r="X179" s="220">
        <v>0</v>
      </c>
      <c r="Y179" s="220">
        <f>X179*K179</f>
        <v>0</v>
      </c>
      <c r="Z179" s="220">
        <v>0</v>
      </c>
      <c r="AA179" s="221">
        <f>Z179*K179</f>
        <v>0</v>
      </c>
      <c r="AR179" s="20" t="s">
        <v>205</v>
      </c>
      <c r="AT179" s="20" t="s">
        <v>201</v>
      </c>
      <c r="AU179" s="20" t="s">
        <v>83</v>
      </c>
      <c r="AY179" s="20" t="s">
        <v>200</v>
      </c>
      <c r="BE179" s="144">
        <f>IF(U179="základná",N179,0)</f>
        <v>0</v>
      </c>
      <c r="BF179" s="144">
        <f>IF(U179="znížená",N179,0)</f>
        <v>0</v>
      </c>
      <c r="BG179" s="144">
        <f>IF(U179="zákl. prenesená",N179,0)</f>
        <v>0</v>
      </c>
      <c r="BH179" s="144">
        <f>IF(U179="zníž. prenesená",N179,0)</f>
        <v>0</v>
      </c>
      <c r="BI179" s="144">
        <f>IF(U179="nulová",N179,0)</f>
        <v>0</v>
      </c>
      <c r="BJ179" s="20" t="s">
        <v>88</v>
      </c>
      <c r="BK179" s="144">
        <f>ROUND(L179*K179,2)</f>
        <v>0</v>
      </c>
      <c r="BL179" s="20" t="s">
        <v>205</v>
      </c>
      <c r="BM179" s="20" t="s">
        <v>332</v>
      </c>
    </row>
    <row r="180" spans="2:65" s="1" customFormat="1" ht="16.5" customHeight="1">
      <c r="B180" s="179"/>
      <c r="C180" s="213" t="s">
        <v>270</v>
      </c>
      <c r="D180" s="213" t="s">
        <v>201</v>
      </c>
      <c r="E180" s="214" t="s">
        <v>333</v>
      </c>
      <c r="F180" s="215" t="s">
        <v>334</v>
      </c>
      <c r="G180" s="215"/>
      <c r="H180" s="215"/>
      <c r="I180" s="215"/>
      <c r="J180" s="216" t="s">
        <v>234</v>
      </c>
      <c r="K180" s="217">
        <v>2</v>
      </c>
      <c r="L180" s="218">
        <v>0</v>
      </c>
      <c r="M180" s="218"/>
      <c r="N180" s="217">
        <f>ROUND(L180*K180,2)</f>
        <v>0</v>
      </c>
      <c r="O180" s="217"/>
      <c r="P180" s="217"/>
      <c r="Q180" s="217"/>
      <c r="R180" s="183"/>
      <c r="T180" s="219" t="s">
        <v>5</v>
      </c>
      <c r="U180" s="54" t="s">
        <v>43</v>
      </c>
      <c r="V180" s="45"/>
      <c r="W180" s="220">
        <f>V180*K180</f>
        <v>0</v>
      </c>
      <c r="X180" s="220">
        <v>0</v>
      </c>
      <c r="Y180" s="220">
        <f>X180*K180</f>
        <v>0</v>
      </c>
      <c r="Z180" s="220">
        <v>0</v>
      </c>
      <c r="AA180" s="221">
        <f>Z180*K180</f>
        <v>0</v>
      </c>
      <c r="AR180" s="20" t="s">
        <v>205</v>
      </c>
      <c r="AT180" s="20" t="s">
        <v>201</v>
      </c>
      <c r="AU180" s="20" t="s">
        <v>83</v>
      </c>
      <c r="AY180" s="20" t="s">
        <v>200</v>
      </c>
      <c r="BE180" s="144">
        <f>IF(U180="základná",N180,0)</f>
        <v>0</v>
      </c>
      <c r="BF180" s="144">
        <f>IF(U180="znížená",N180,0)</f>
        <v>0</v>
      </c>
      <c r="BG180" s="144">
        <f>IF(U180="zákl. prenesená",N180,0)</f>
        <v>0</v>
      </c>
      <c r="BH180" s="144">
        <f>IF(U180="zníž. prenesená",N180,0)</f>
        <v>0</v>
      </c>
      <c r="BI180" s="144">
        <f>IF(U180="nulová",N180,0)</f>
        <v>0</v>
      </c>
      <c r="BJ180" s="20" t="s">
        <v>88</v>
      </c>
      <c r="BK180" s="144">
        <f>ROUND(L180*K180,2)</f>
        <v>0</v>
      </c>
      <c r="BL180" s="20" t="s">
        <v>205</v>
      </c>
      <c r="BM180" s="20" t="s">
        <v>335</v>
      </c>
    </row>
    <row r="181" spans="2:65" s="1" customFormat="1" ht="16.5" customHeight="1">
      <c r="B181" s="179"/>
      <c r="C181" s="213" t="s">
        <v>336</v>
      </c>
      <c r="D181" s="213" t="s">
        <v>201</v>
      </c>
      <c r="E181" s="214" t="s">
        <v>337</v>
      </c>
      <c r="F181" s="215" t="s">
        <v>338</v>
      </c>
      <c r="G181" s="215"/>
      <c r="H181" s="215"/>
      <c r="I181" s="215"/>
      <c r="J181" s="216" t="s">
        <v>234</v>
      </c>
      <c r="K181" s="217">
        <v>2</v>
      </c>
      <c r="L181" s="218">
        <v>0</v>
      </c>
      <c r="M181" s="218"/>
      <c r="N181" s="217">
        <f>ROUND(L181*K181,2)</f>
        <v>0</v>
      </c>
      <c r="O181" s="217"/>
      <c r="P181" s="217"/>
      <c r="Q181" s="217"/>
      <c r="R181" s="183"/>
      <c r="T181" s="219" t="s">
        <v>5</v>
      </c>
      <c r="U181" s="54" t="s">
        <v>43</v>
      </c>
      <c r="V181" s="45"/>
      <c r="W181" s="220">
        <f>V181*K181</f>
        <v>0</v>
      </c>
      <c r="X181" s="220">
        <v>0</v>
      </c>
      <c r="Y181" s="220">
        <f>X181*K181</f>
        <v>0</v>
      </c>
      <c r="Z181" s="220">
        <v>0</v>
      </c>
      <c r="AA181" s="221">
        <f>Z181*K181</f>
        <v>0</v>
      </c>
      <c r="AR181" s="20" t="s">
        <v>205</v>
      </c>
      <c r="AT181" s="20" t="s">
        <v>201</v>
      </c>
      <c r="AU181" s="20" t="s">
        <v>83</v>
      </c>
      <c r="AY181" s="20" t="s">
        <v>200</v>
      </c>
      <c r="BE181" s="144">
        <f>IF(U181="základná",N181,0)</f>
        <v>0</v>
      </c>
      <c r="BF181" s="144">
        <f>IF(U181="znížená",N181,0)</f>
        <v>0</v>
      </c>
      <c r="BG181" s="144">
        <f>IF(U181="zákl. prenesená",N181,0)</f>
        <v>0</v>
      </c>
      <c r="BH181" s="144">
        <f>IF(U181="zníž. prenesená",N181,0)</f>
        <v>0</v>
      </c>
      <c r="BI181" s="144">
        <f>IF(U181="nulová",N181,0)</f>
        <v>0</v>
      </c>
      <c r="BJ181" s="20" t="s">
        <v>88</v>
      </c>
      <c r="BK181" s="144">
        <f>ROUND(L181*K181,2)</f>
        <v>0</v>
      </c>
      <c r="BL181" s="20" t="s">
        <v>205</v>
      </c>
      <c r="BM181" s="20" t="s">
        <v>339</v>
      </c>
    </row>
    <row r="182" spans="2:63" s="9" customFormat="1" ht="37.4" customHeight="1">
      <c r="B182" s="201"/>
      <c r="C182" s="202"/>
      <c r="D182" s="203" t="s">
        <v>170</v>
      </c>
      <c r="E182" s="203"/>
      <c r="F182" s="203"/>
      <c r="G182" s="203"/>
      <c r="H182" s="203"/>
      <c r="I182" s="203"/>
      <c r="J182" s="203"/>
      <c r="K182" s="203"/>
      <c r="L182" s="203"/>
      <c r="M182" s="203"/>
      <c r="N182" s="222">
        <f>BK182</f>
        <v>0</v>
      </c>
      <c r="O182" s="223"/>
      <c r="P182" s="223"/>
      <c r="Q182" s="223"/>
      <c r="R182" s="206"/>
      <c r="T182" s="207"/>
      <c r="U182" s="202"/>
      <c r="V182" s="202"/>
      <c r="W182" s="208">
        <f>W183</f>
        <v>0</v>
      </c>
      <c r="X182" s="202"/>
      <c r="Y182" s="208">
        <f>Y183</f>
        <v>0</v>
      </c>
      <c r="Z182" s="202"/>
      <c r="AA182" s="209">
        <f>AA183</f>
        <v>0</v>
      </c>
      <c r="AR182" s="210" t="s">
        <v>83</v>
      </c>
      <c r="AT182" s="211" t="s">
        <v>75</v>
      </c>
      <c r="AU182" s="211" t="s">
        <v>76</v>
      </c>
      <c r="AY182" s="210" t="s">
        <v>200</v>
      </c>
      <c r="BK182" s="212">
        <f>BK183</f>
        <v>0</v>
      </c>
    </row>
    <row r="183" spans="2:65" s="1" customFormat="1" ht="38.25" customHeight="1">
      <c r="B183" s="179"/>
      <c r="C183" s="213" t="s">
        <v>273</v>
      </c>
      <c r="D183" s="213" t="s">
        <v>201</v>
      </c>
      <c r="E183" s="214" t="s">
        <v>340</v>
      </c>
      <c r="F183" s="215" t="s">
        <v>341</v>
      </c>
      <c r="G183" s="215"/>
      <c r="H183" s="215"/>
      <c r="I183" s="215"/>
      <c r="J183" s="216" t="s">
        <v>215</v>
      </c>
      <c r="K183" s="217">
        <v>176.42</v>
      </c>
      <c r="L183" s="218">
        <v>0</v>
      </c>
      <c r="M183" s="218"/>
      <c r="N183" s="217">
        <f>ROUND(L183*K183,2)</f>
        <v>0</v>
      </c>
      <c r="O183" s="217"/>
      <c r="P183" s="217"/>
      <c r="Q183" s="217"/>
      <c r="R183" s="183"/>
      <c r="T183" s="219" t="s">
        <v>5</v>
      </c>
      <c r="U183" s="54" t="s">
        <v>43</v>
      </c>
      <c r="V183" s="45"/>
      <c r="W183" s="220">
        <f>V183*K183</f>
        <v>0</v>
      </c>
      <c r="X183" s="220">
        <v>0</v>
      </c>
      <c r="Y183" s="220">
        <f>X183*K183</f>
        <v>0</v>
      </c>
      <c r="Z183" s="220">
        <v>0</v>
      </c>
      <c r="AA183" s="221">
        <f>Z183*K183</f>
        <v>0</v>
      </c>
      <c r="AR183" s="20" t="s">
        <v>205</v>
      </c>
      <c r="AT183" s="20" t="s">
        <v>201</v>
      </c>
      <c r="AU183" s="20" t="s">
        <v>83</v>
      </c>
      <c r="AY183" s="20" t="s">
        <v>200</v>
      </c>
      <c r="BE183" s="144">
        <f>IF(U183="základná",N183,0)</f>
        <v>0</v>
      </c>
      <c r="BF183" s="144">
        <f>IF(U183="znížená",N183,0)</f>
        <v>0</v>
      </c>
      <c r="BG183" s="144">
        <f>IF(U183="zákl. prenesená",N183,0)</f>
        <v>0</v>
      </c>
      <c r="BH183" s="144">
        <f>IF(U183="zníž. prenesená",N183,0)</f>
        <v>0</v>
      </c>
      <c r="BI183" s="144">
        <f>IF(U183="nulová",N183,0)</f>
        <v>0</v>
      </c>
      <c r="BJ183" s="20" t="s">
        <v>88</v>
      </c>
      <c r="BK183" s="144">
        <f>ROUND(L183*K183,2)</f>
        <v>0</v>
      </c>
      <c r="BL183" s="20" t="s">
        <v>205</v>
      </c>
      <c r="BM183" s="20" t="s">
        <v>342</v>
      </c>
    </row>
    <row r="184" spans="2:63" s="9" customFormat="1" ht="37.4" customHeight="1">
      <c r="B184" s="201"/>
      <c r="C184" s="202"/>
      <c r="D184" s="203" t="s">
        <v>171</v>
      </c>
      <c r="E184" s="203"/>
      <c r="F184" s="203"/>
      <c r="G184" s="203"/>
      <c r="H184" s="203"/>
      <c r="I184" s="203"/>
      <c r="J184" s="203"/>
      <c r="K184" s="203"/>
      <c r="L184" s="203"/>
      <c r="M184" s="203"/>
      <c r="N184" s="222">
        <f>BK184</f>
        <v>0</v>
      </c>
      <c r="O184" s="223"/>
      <c r="P184" s="223"/>
      <c r="Q184" s="223"/>
      <c r="R184" s="206"/>
      <c r="T184" s="207"/>
      <c r="U184" s="202"/>
      <c r="V184" s="202"/>
      <c r="W184" s="208">
        <f>SUM(W185:W190)</f>
        <v>0</v>
      </c>
      <c r="X184" s="202"/>
      <c r="Y184" s="208">
        <f>SUM(Y185:Y190)</f>
        <v>0.059022000000000005</v>
      </c>
      <c r="Z184" s="202"/>
      <c r="AA184" s="209">
        <f>SUM(AA185:AA190)</f>
        <v>0</v>
      </c>
      <c r="AR184" s="210" t="s">
        <v>83</v>
      </c>
      <c r="AT184" s="211" t="s">
        <v>75</v>
      </c>
      <c r="AU184" s="211" t="s">
        <v>76</v>
      </c>
      <c r="AY184" s="210" t="s">
        <v>200</v>
      </c>
      <c r="BK184" s="212">
        <f>SUM(BK185:BK190)</f>
        <v>0</v>
      </c>
    </row>
    <row r="185" spans="2:65" s="1" customFormat="1" ht="51" customHeight="1">
      <c r="B185" s="179"/>
      <c r="C185" s="213" t="s">
        <v>343</v>
      </c>
      <c r="D185" s="213" t="s">
        <v>201</v>
      </c>
      <c r="E185" s="214" t="s">
        <v>344</v>
      </c>
      <c r="F185" s="215" t="s">
        <v>345</v>
      </c>
      <c r="G185" s="215"/>
      <c r="H185" s="215"/>
      <c r="I185" s="215"/>
      <c r="J185" s="216" t="s">
        <v>208</v>
      </c>
      <c r="K185" s="217">
        <v>97</v>
      </c>
      <c r="L185" s="218">
        <v>0</v>
      </c>
      <c r="M185" s="218"/>
      <c r="N185" s="217">
        <f>ROUND(L185*K185,2)</f>
        <v>0</v>
      </c>
      <c r="O185" s="217"/>
      <c r="P185" s="217"/>
      <c r="Q185" s="217"/>
      <c r="R185" s="183"/>
      <c r="T185" s="219" t="s">
        <v>5</v>
      </c>
      <c r="U185" s="54" t="s">
        <v>43</v>
      </c>
      <c r="V185" s="45"/>
      <c r="W185" s="220">
        <f>V185*K185</f>
        <v>0</v>
      </c>
      <c r="X185" s="220">
        <v>0</v>
      </c>
      <c r="Y185" s="220">
        <f>X185*K185</f>
        <v>0</v>
      </c>
      <c r="Z185" s="220">
        <v>0</v>
      </c>
      <c r="AA185" s="221">
        <f>Z185*K185</f>
        <v>0</v>
      </c>
      <c r="AR185" s="20" t="s">
        <v>205</v>
      </c>
      <c r="AT185" s="20" t="s">
        <v>201</v>
      </c>
      <c r="AU185" s="20" t="s">
        <v>83</v>
      </c>
      <c r="AY185" s="20" t="s">
        <v>200</v>
      </c>
      <c r="BE185" s="144">
        <f>IF(U185="základná",N185,0)</f>
        <v>0</v>
      </c>
      <c r="BF185" s="144">
        <f>IF(U185="znížená",N185,0)</f>
        <v>0</v>
      </c>
      <c r="BG185" s="144">
        <f>IF(U185="zákl. prenesená",N185,0)</f>
        <v>0</v>
      </c>
      <c r="BH185" s="144">
        <f>IF(U185="zníž. prenesená",N185,0)</f>
        <v>0</v>
      </c>
      <c r="BI185" s="144">
        <f>IF(U185="nulová",N185,0)</f>
        <v>0</v>
      </c>
      <c r="BJ185" s="20" t="s">
        <v>88</v>
      </c>
      <c r="BK185" s="144">
        <f>ROUND(L185*K185,2)</f>
        <v>0</v>
      </c>
      <c r="BL185" s="20" t="s">
        <v>205</v>
      </c>
      <c r="BM185" s="20" t="s">
        <v>346</v>
      </c>
    </row>
    <row r="186" spans="2:65" s="1" customFormat="1" ht="38.25" customHeight="1">
      <c r="B186" s="179"/>
      <c r="C186" s="213" t="s">
        <v>277</v>
      </c>
      <c r="D186" s="213" t="s">
        <v>201</v>
      </c>
      <c r="E186" s="214" t="s">
        <v>347</v>
      </c>
      <c r="F186" s="215" t="s">
        <v>348</v>
      </c>
      <c r="G186" s="215"/>
      <c r="H186" s="215"/>
      <c r="I186" s="215"/>
      <c r="J186" s="216" t="s">
        <v>208</v>
      </c>
      <c r="K186" s="217">
        <v>12.3</v>
      </c>
      <c r="L186" s="218">
        <v>0</v>
      </c>
      <c r="M186" s="218"/>
      <c r="N186" s="217">
        <f>ROUND(L186*K186,2)</f>
        <v>0</v>
      </c>
      <c r="O186" s="217"/>
      <c r="P186" s="217"/>
      <c r="Q186" s="217"/>
      <c r="R186" s="183"/>
      <c r="T186" s="219" t="s">
        <v>5</v>
      </c>
      <c r="U186" s="54" t="s">
        <v>43</v>
      </c>
      <c r="V186" s="45"/>
      <c r="W186" s="220">
        <f>V186*K186</f>
        <v>0</v>
      </c>
      <c r="X186" s="220">
        <v>0</v>
      </c>
      <c r="Y186" s="220">
        <f>X186*K186</f>
        <v>0</v>
      </c>
      <c r="Z186" s="220">
        <v>0</v>
      </c>
      <c r="AA186" s="221">
        <f>Z186*K186</f>
        <v>0</v>
      </c>
      <c r="AR186" s="20" t="s">
        <v>205</v>
      </c>
      <c r="AT186" s="20" t="s">
        <v>201</v>
      </c>
      <c r="AU186" s="20" t="s">
        <v>83</v>
      </c>
      <c r="AY186" s="20" t="s">
        <v>200</v>
      </c>
      <c r="BE186" s="144">
        <f>IF(U186="základná",N186,0)</f>
        <v>0</v>
      </c>
      <c r="BF186" s="144">
        <f>IF(U186="znížená",N186,0)</f>
        <v>0</v>
      </c>
      <c r="BG186" s="144">
        <f>IF(U186="zákl. prenesená",N186,0)</f>
        <v>0</v>
      </c>
      <c r="BH186" s="144">
        <f>IF(U186="zníž. prenesená",N186,0)</f>
        <v>0</v>
      </c>
      <c r="BI186" s="144">
        <f>IF(U186="nulová",N186,0)</f>
        <v>0</v>
      </c>
      <c r="BJ186" s="20" t="s">
        <v>88</v>
      </c>
      <c r="BK186" s="144">
        <f>ROUND(L186*K186,2)</f>
        <v>0</v>
      </c>
      <c r="BL186" s="20" t="s">
        <v>205</v>
      </c>
      <c r="BM186" s="20" t="s">
        <v>349</v>
      </c>
    </row>
    <row r="187" spans="2:65" s="1" customFormat="1" ht="38.25" customHeight="1">
      <c r="B187" s="179"/>
      <c r="C187" s="213" t="s">
        <v>350</v>
      </c>
      <c r="D187" s="213" t="s">
        <v>201</v>
      </c>
      <c r="E187" s="214" t="s">
        <v>351</v>
      </c>
      <c r="F187" s="215" t="s">
        <v>352</v>
      </c>
      <c r="G187" s="215"/>
      <c r="H187" s="215"/>
      <c r="I187" s="215"/>
      <c r="J187" s="216" t="s">
        <v>208</v>
      </c>
      <c r="K187" s="217">
        <v>97</v>
      </c>
      <c r="L187" s="218">
        <v>0</v>
      </c>
      <c r="M187" s="218"/>
      <c r="N187" s="217">
        <f>ROUND(L187*K187,2)</f>
        <v>0</v>
      </c>
      <c r="O187" s="217"/>
      <c r="P187" s="217"/>
      <c r="Q187" s="217"/>
      <c r="R187" s="183"/>
      <c r="T187" s="219" t="s">
        <v>5</v>
      </c>
      <c r="U187" s="54" t="s">
        <v>43</v>
      </c>
      <c r="V187" s="45"/>
      <c r="W187" s="220">
        <f>V187*K187</f>
        <v>0</v>
      </c>
      <c r="X187" s="220">
        <v>0.00054</v>
      </c>
      <c r="Y187" s="220">
        <f>X187*K187</f>
        <v>0.05238</v>
      </c>
      <c r="Z187" s="220">
        <v>0</v>
      </c>
      <c r="AA187" s="221">
        <f>Z187*K187</f>
        <v>0</v>
      </c>
      <c r="AR187" s="20" t="s">
        <v>205</v>
      </c>
      <c r="AT187" s="20" t="s">
        <v>201</v>
      </c>
      <c r="AU187" s="20" t="s">
        <v>83</v>
      </c>
      <c r="AY187" s="20" t="s">
        <v>200</v>
      </c>
      <c r="BE187" s="144">
        <f>IF(U187="základná",N187,0)</f>
        <v>0</v>
      </c>
      <c r="BF187" s="144">
        <f>IF(U187="znížená",N187,0)</f>
        <v>0</v>
      </c>
      <c r="BG187" s="144">
        <f>IF(U187="zákl. prenesená",N187,0)</f>
        <v>0</v>
      </c>
      <c r="BH187" s="144">
        <f>IF(U187="zníž. prenesená",N187,0)</f>
        <v>0</v>
      </c>
      <c r="BI187" s="144">
        <f>IF(U187="nulová",N187,0)</f>
        <v>0</v>
      </c>
      <c r="BJ187" s="20" t="s">
        <v>88</v>
      </c>
      <c r="BK187" s="144">
        <f>ROUND(L187*K187,2)</f>
        <v>0</v>
      </c>
      <c r="BL187" s="20" t="s">
        <v>205</v>
      </c>
      <c r="BM187" s="20" t="s">
        <v>353</v>
      </c>
    </row>
    <row r="188" spans="2:65" s="1" customFormat="1" ht="25.5" customHeight="1">
      <c r="B188" s="179"/>
      <c r="C188" s="213" t="s">
        <v>354</v>
      </c>
      <c r="D188" s="213" t="s">
        <v>201</v>
      </c>
      <c r="E188" s="214" t="s">
        <v>355</v>
      </c>
      <c r="F188" s="215" t="s">
        <v>356</v>
      </c>
      <c r="G188" s="215"/>
      <c r="H188" s="215"/>
      <c r="I188" s="215"/>
      <c r="J188" s="216" t="s">
        <v>208</v>
      </c>
      <c r="K188" s="217">
        <v>12.3</v>
      </c>
      <c r="L188" s="218">
        <v>0</v>
      </c>
      <c r="M188" s="218"/>
      <c r="N188" s="217">
        <f>ROUND(L188*K188,2)</f>
        <v>0</v>
      </c>
      <c r="O188" s="217"/>
      <c r="P188" s="217"/>
      <c r="Q188" s="217"/>
      <c r="R188" s="183"/>
      <c r="T188" s="219" t="s">
        <v>5</v>
      </c>
      <c r="U188" s="54" t="s">
        <v>43</v>
      </c>
      <c r="V188" s="45"/>
      <c r="W188" s="220">
        <f>V188*K188</f>
        <v>0</v>
      </c>
      <c r="X188" s="220">
        <v>0.00054</v>
      </c>
      <c r="Y188" s="220">
        <f>X188*K188</f>
        <v>0.006642</v>
      </c>
      <c r="Z188" s="220">
        <v>0</v>
      </c>
      <c r="AA188" s="221">
        <f>Z188*K188</f>
        <v>0</v>
      </c>
      <c r="AR188" s="20" t="s">
        <v>205</v>
      </c>
      <c r="AT188" s="20" t="s">
        <v>201</v>
      </c>
      <c r="AU188" s="20" t="s">
        <v>83</v>
      </c>
      <c r="AY188" s="20" t="s">
        <v>200</v>
      </c>
      <c r="BE188" s="144">
        <f>IF(U188="základná",N188,0)</f>
        <v>0</v>
      </c>
      <c r="BF188" s="144">
        <f>IF(U188="znížená",N188,0)</f>
        <v>0</v>
      </c>
      <c r="BG188" s="144">
        <f>IF(U188="zákl. prenesená",N188,0)</f>
        <v>0</v>
      </c>
      <c r="BH188" s="144">
        <f>IF(U188="zníž. prenesená",N188,0)</f>
        <v>0</v>
      </c>
      <c r="BI188" s="144">
        <f>IF(U188="nulová",N188,0)</f>
        <v>0</v>
      </c>
      <c r="BJ188" s="20" t="s">
        <v>88</v>
      </c>
      <c r="BK188" s="144">
        <f>ROUND(L188*K188,2)</f>
        <v>0</v>
      </c>
      <c r="BL188" s="20" t="s">
        <v>205</v>
      </c>
      <c r="BM188" s="20" t="s">
        <v>357</v>
      </c>
    </row>
    <row r="189" spans="2:65" s="1" customFormat="1" ht="16.5" customHeight="1">
      <c r="B189" s="179"/>
      <c r="C189" s="213" t="s">
        <v>358</v>
      </c>
      <c r="D189" s="213" t="s">
        <v>201</v>
      </c>
      <c r="E189" s="214" t="s">
        <v>359</v>
      </c>
      <c r="F189" s="215" t="s">
        <v>360</v>
      </c>
      <c r="G189" s="215"/>
      <c r="H189" s="215"/>
      <c r="I189" s="215"/>
      <c r="J189" s="216" t="s">
        <v>208</v>
      </c>
      <c r="K189" s="217">
        <v>125.7</v>
      </c>
      <c r="L189" s="218">
        <v>0</v>
      </c>
      <c r="M189" s="218"/>
      <c r="N189" s="217">
        <f>ROUND(L189*K189,2)</f>
        <v>0</v>
      </c>
      <c r="O189" s="217"/>
      <c r="P189" s="217"/>
      <c r="Q189" s="217"/>
      <c r="R189" s="183"/>
      <c r="T189" s="219" t="s">
        <v>5</v>
      </c>
      <c r="U189" s="54" t="s">
        <v>43</v>
      </c>
      <c r="V189" s="45"/>
      <c r="W189" s="220">
        <f>V189*K189</f>
        <v>0</v>
      </c>
      <c r="X189" s="220">
        <v>0</v>
      </c>
      <c r="Y189" s="220">
        <f>X189*K189</f>
        <v>0</v>
      </c>
      <c r="Z189" s="220">
        <v>0</v>
      </c>
      <c r="AA189" s="221">
        <f>Z189*K189</f>
        <v>0</v>
      </c>
      <c r="AR189" s="20" t="s">
        <v>205</v>
      </c>
      <c r="AT189" s="20" t="s">
        <v>201</v>
      </c>
      <c r="AU189" s="20" t="s">
        <v>83</v>
      </c>
      <c r="AY189" s="20" t="s">
        <v>200</v>
      </c>
      <c r="BE189" s="144">
        <f>IF(U189="základná",N189,0)</f>
        <v>0</v>
      </c>
      <c r="BF189" s="144">
        <f>IF(U189="znížená",N189,0)</f>
        <v>0</v>
      </c>
      <c r="BG189" s="144">
        <f>IF(U189="zákl. prenesená",N189,0)</f>
        <v>0</v>
      </c>
      <c r="BH189" s="144">
        <f>IF(U189="zníž. prenesená",N189,0)</f>
        <v>0</v>
      </c>
      <c r="BI189" s="144">
        <f>IF(U189="nulová",N189,0)</f>
        <v>0</v>
      </c>
      <c r="BJ189" s="20" t="s">
        <v>88</v>
      </c>
      <c r="BK189" s="144">
        <f>ROUND(L189*K189,2)</f>
        <v>0</v>
      </c>
      <c r="BL189" s="20" t="s">
        <v>205</v>
      </c>
      <c r="BM189" s="20" t="s">
        <v>361</v>
      </c>
    </row>
    <row r="190" spans="2:65" s="1" customFormat="1" ht="25.5" customHeight="1">
      <c r="B190" s="179"/>
      <c r="C190" s="213" t="s">
        <v>284</v>
      </c>
      <c r="D190" s="213" t="s">
        <v>201</v>
      </c>
      <c r="E190" s="214" t="s">
        <v>362</v>
      </c>
      <c r="F190" s="215" t="s">
        <v>363</v>
      </c>
      <c r="G190" s="215"/>
      <c r="H190" s="215"/>
      <c r="I190" s="215"/>
      <c r="J190" s="216" t="s">
        <v>364</v>
      </c>
      <c r="K190" s="218">
        <v>0</v>
      </c>
      <c r="L190" s="218">
        <v>0</v>
      </c>
      <c r="M190" s="218"/>
      <c r="N190" s="217">
        <f>ROUND(L190*K190,2)</f>
        <v>0</v>
      </c>
      <c r="O190" s="217"/>
      <c r="P190" s="217"/>
      <c r="Q190" s="217"/>
      <c r="R190" s="183"/>
      <c r="T190" s="219" t="s">
        <v>5</v>
      </c>
      <c r="U190" s="54" t="s">
        <v>43</v>
      </c>
      <c r="V190" s="45"/>
      <c r="W190" s="220">
        <f>V190*K190</f>
        <v>0</v>
      </c>
      <c r="X190" s="220">
        <v>0</v>
      </c>
      <c r="Y190" s="220">
        <f>X190*K190</f>
        <v>0</v>
      </c>
      <c r="Z190" s="220">
        <v>0</v>
      </c>
      <c r="AA190" s="221">
        <f>Z190*K190</f>
        <v>0</v>
      </c>
      <c r="AR190" s="20" t="s">
        <v>205</v>
      </c>
      <c r="AT190" s="20" t="s">
        <v>201</v>
      </c>
      <c r="AU190" s="20" t="s">
        <v>83</v>
      </c>
      <c r="AY190" s="20" t="s">
        <v>200</v>
      </c>
      <c r="BE190" s="144">
        <f>IF(U190="základná",N190,0)</f>
        <v>0</v>
      </c>
      <c r="BF190" s="144">
        <f>IF(U190="znížená",N190,0)</f>
        <v>0</v>
      </c>
      <c r="BG190" s="144">
        <f>IF(U190="zákl. prenesená",N190,0)</f>
        <v>0</v>
      </c>
      <c r="BH190" s="144">
        <f>IF(U190="zníž. prenesená",N190,0)</f>
        <v>0</v>
      </c>
      <c r="BI190" s="144">
        <f>IF(U190="nulová",N190,0)</f>
        <v>0</v>
      </c>
      <c r="BJ190" s="20" t="s">
        <v>88</v>
      </c>
      <c r="BK190" s="144">
        <f>ROUND(L190*K190,2)</f>
        <v>0</v>
      </c>
      <c r="BL190" s="20" t="s">
        <v>205</v>
      </c>
      <c r="BM190" s="20" t="s">
        <v>365</v>
      </c>
    </row>
    <row r="191" spans="2:63" s="9" customFormat="1" ht="37.4" customHeight="1">
      <c r="B191" s="201"/>
      <c r="C191" s="202"/>
      <c r="D191" s="203" t="s">
        <v>172</v>
      </c>
      <c r="E191" s="203"/>
      <c r="F191" s="203"/>
      <c r="G191" s="203"/>
      <c r="H191" s="203"/>
      <c r="I191" s="203"/>
      <c r="J191" s="203"/>
      <c r="K191" s="203"/>
      <c r="L191" s="203"/>
      <c r="M191" s="203"/>
      <c r="N191" s="222">
        <f>BK191</f>
        <v>0</v>
      </c>
      <c r="O191" s="223"/>
      <c r="P191" s="223"/>
      <c r="Q191" s="223"/>
      <c r="R191" s="206"/>
      <c r="T191" s="207"/>
      <c r="U191" s="202"/>
      <c r="V191" s="202"/>
      <c r="W191" s="208">
        <f>SUM(W192:W196)</f>
        <v>0</v>
      </c>
      <c r="X191" s="202"/>
      <c r="Y191" s="208">
        <f>SUM(Y192:Y196)</f>
        <v>0.059346</v>
      </c>
      <c r="Z191" s="202"/>
      <c r="AA191" s="209">
        <f>SUM(AA192:AA196)</f>
        <v>0</v>
      </c>
      <c r="AR191" s="210" t="s">
        <v>83</v>
      </c>
      <c r="AT191" s="211" t="s">
        <v>75</v>
      </c>
      <c r="AU191" s="211" t="s">
        <v>76</v>
      </c>
      <c r="AY191" s="210" t="s">
        <v>200</v>
      </c>
      <c r="BK191" s="212">
        <f>SUM(BK192:BK196)</f>
        <v>0</v>
      </c>
    </row>
    <row r="192" spans="2:65" s="1" customFormat="1" ht="38.25" customHeight="1">
      <c r="B192" s="179"/>
      <c r="C192" s="213" t="s">
        <v>366</v>
      </c>
      <c r="D192" s="213" t="s">
        <v>201</v>
      </c>
      <c r="E192" s="214" t="s">
        <v>367</v>
      </c>
      <c r="F192" s="215" t="s">
        <v>368</v>
      </c>
      <c r="G192" s="215"/>
      <c r="H192" s="215"/>
      <c r="I192" s="215"/>
      <c r="J192" s="216" t="s">
        <v>208</v>
      </c>
      <c r="K192" s="217">
        <v>109.9</v>
      </c>
      <c r="L192" s="218">
        <v>0</v>
      </c>
      <c r="M192" s="218"/>
      <c r="N192" s="217">
        <f>ROUND(L192*K192,2)</f>
        <v>0</v>
      </c>
      <c r="O192" s="217"/>
      <c r="P192" s="217"/>
      <c r="Q192" s="217"/>
      <c r="R192" s="183"/>
      <c r="T192" s="219" t="s">
        <v>5</v>
      </c>
      <c r="U192" s="54" t="s">
        <v>43</v>
      </c>
      <c r="V192" s="45"/>
      <c r="W192" s="220">
        <f>V192*K192</f>
        <v>0</v>
      </c>
      <c r="X192" s="220">
        <v>0</v>
      </c>
      <c r="Y192" s="220">
        <f>X192*K192</f>
        <v>0</v>
      </c>
      <c r="Z192" s="220">
        <v>0</v>
      </c>
      <c r="AA192" s="221">
        <f>Z192*K192</f>
        <v>0</v>
      </c>
      <c r="AR192" s="20" t="s">
        <v>205</v>
      </c>
      <c r="AT192" s="20" t="s">
        <v>201</v>
      </c>
      <c r="AU192" s="20" t="s">
        <v>83</v>
      </c>
      <c r="AY192" s="20" t="s">
        <v>200</v>
      </c>
      <c r="BE192" s="144">
        <f>IF(U192="základná",N192,0)</f>
        <v>0</v>
      </c>
      <c r="BF192" s="144">
        <f>IF(U192="znížená",N192,0)</f>
        <v>0</v>
      </c>
      <c r="BG192" s="144">
        <f>IF(U192="zákl. prenesená",N192,0)</f>
        <v>0</v>
      </c>
      <c r="BH192" s="144">
        <f>IF(U192="zníž. prenesená",N192,0)</f>
        <v>0</v>
      </c>
      <c r="BI192" s="144">
        <f>IF(U192="nulová",N192,0)</f>
        <v>0</v>
      </c>
      <c r="BJ192" s="20" t="s">
        <v>88</v>
      </c>
      <c r="BK192" s="144">
        <f>ROUND(L192*K192,2)</f>
        <v>0</v>
      </c>
      <c r="BL192" s="20" t="s">
        <v>205</v>
      </c>
      <c r="BM192" s="20" t="s">
        <v>369</v>
      </c>
    </row>
    <row r="193" spans="2:65" s="1" customFormat="1" ht="25.5" customHeight="1">
      <c r="B193" s="179"/>
      <c r="C193" s="213" t="s">
        <v>286</v>
      </c>
      <c r="D193" s="213" t="s">
        <v>201</v>
      </c>
      <c r="E193" s="214" t="s">
        <v>370</v>
      </c>
      <c r="F193" s="215" t="s">
        <v>371</v>
      </c>
      <c r="G193" s="215"/>
      <c r="H193" s="215"/>
      <c r="I193" s="215"/>
      <c r="J193" s="216" t="s">
        <v>208</v>
      </c>
      <c r="K193" s="217">
        <v>109.9</v>
      </c>
      <c r="L193" s="218">
        <v>0</v>
      </c>
      <c r="M193" s="218"/>
      <c r="N193" s="217">
        <f>ROUND(L193*K193,2)</f>
        <v>0</v>
      </c>
      <c r="O193" s="217"/>
      <c r="P193" s="217"/>
      <c r="Q193" s="217"/>
      <c r="R193" s="183"/>
      <c r="T193" s="219" t="s">
        <v>5</v>
      </c>
      <c r="U193" s="54" t="s">
        <v>43</v>
      </c>
      <c r="V193" s="45"/>
      <c r="W193" s="220">
        <f>V193*K193</f>
        <v>0</v>
      </c>
      <c r="X193" s="220">
        <v>0.00054</v>
      </c>
      <c r="Y193" s="220">
        <f>X193*K193</f>
        <v>0.059346</v>
      </c>
      <c r="Z193" s="220">
        <v>0</v>
      </c>
      <c r="AA193" s="221">
        <f>Z193*K193</f>
        <v>0</v>
      </c>
      <c r="AR193" s="20" t="s">
        <v>205</v>
      </c>
      <c r="AT193" s="20" t="s">
        <v>201</v>
      </c>
      <c r="AU193" s="20" t="s">
        <v>83</v>
      </c>
      <c r="AY193" s="20" t="s">
        <v>200</v>
      </c>
      <c r="BE193" s="144">
        <f>IF(U193="základná",N193,0)</f>
        <v>0</v>
      </c>
      <c r="BF193" s="144">
        <f>IF(U193="znížená",N193,0)</f>
        <v>0</v>
      </c>
      <c r="BG193" s="144">
        <f>IF(U193="zákl. prenesená",N193,0)</f>
        <v>0</v>
      </c>
      <c r="BH193" s="144">
        <f>IF(U193="zníž. prenesená",N193,0)</f>
        <v>0</v>
      </c>
      <c r="BI193" s="144">
        <f>IF(U193="nulová",N193,0)</f>
        <v>0</v>
      </c>
      <c r="BJ193" s="20" t="s">
        <v>88</v>
      </c>
      <c r="BK193" s="144">
        <f>ROUND(L193*K193,2)</f>
        <v>0</v>
      </c>
      <c r="BL193" s="20" t="s">
        <v>205</v>
      </c>
      <c r="BM193" s="20" t="s">
        <v>372</v>
      </c>
    </row>
    <row r="194" spans="2:65" s="1" customFormat="1" ht="16.5" customHeight="1">
      <c r="B194" s="179"/>
      <c r="C194" s="213" t="s">
        <v>373</v>
      </c>
      <c r="D194" s="213" t="s">
        <v>201</v>
      </c>
      <c r="E194" s="214" t="s">
        <v>374</v>
      </c>
      <c r="F194" s="215" t="s">
        <v>360</v>
      </c>
      <c r="G194" s="215"/>
      <c r="H194" s="215"/>
      <c r="I194" s="215"/>
      <c r="J194" s="216" t="s">
        <v>208</v>
      </c>
      <c r="K194" s="217">
        <v>126.4</v>
      </c>
      <c r="L194" s="218">
        <v>0</v>
      </c>
      <c r="M194" s="218"/>
      <c r="N194" s="217">
        <f>ROUND(L194*K194,2)</f>
        <v>0</v>
      </c>
      <c r="O194" s="217"/>
      <c r="P194" s="217"/>
      <c r="Q194" s="217"/>
      <c r="R194" s="183"/>
      <c r="T194" s="219" t="s">
        <v>5</v>
      </c>
      <c r="U194" s="54" t="s">
        <v>43</v>
      </c>
      <c r="V194" s="45"/>
      <c r="W194" s="220">
        <f>V194*K194</f>
        <v>0</v>
      </c>
      <c r="X194" s="220">
        <v>0</v>
      </c>
      <c r="Y194" s="220">
        <f>X194*K194</f>
        <v>0</v>
      </c>
      <c r="Z194" s="220">
        <v>0</v>
      </c>
      <c r="AA194" s="221">
        <f>Z194*K194</f>
        <v>0</v>
      </c>
      <c r="AR194" s="20" t="s">
        <v>205</v>
      </c>
      <c r="AT194" s="20" t="s">
        <v>201</v>
      </c>
      <c r="AU194" s="20" t="s">
        <v>83</v>
      </c>
      <c r="AY194" s="20" t="s">
        <v>200</v>
      </c>
      <c r="BE194" s="144">
        <f>IF(U194="základná",N194,0)</f>
        <v>0</v>
      </c>
      <c r="BF194" s="144">
        <f>IF(U194="znížená",N194,0)</f>
        <v>0</v>
      </c>
      <c r="BG194" s="144">
        <f>IF(U194="zákl. prenesená",N194,0)</f>
        <v>0</v>
      </c>
      <c r="BH194" s="144">
        <f>IF(U194="zníž. prenesená",N194,0)</f>
        <v>0</v>
      </c>
      <c r="BI194" s="144">
        <f>IF(U194="nulová",N194,0)</f>
        <v>0</v>
      </c>
      <c r="BJ194" s="20" t="s">
        <v>88</v>
      </c>
      <c r="BK194" s="144">
        <f>ROUND(L194*K194,2)</f>
        <v>0</v>
      </c>
      <c r="BL194" s="20" t="s">
        <v>205</v>
      </c>
      <c r="BM194" s="20" t="s">
        <v>375</v>
      </c>
    </row>
    <row r="195" spans="2:65" s="1" customFormat="1" ht="16.5" customHeight="1">
      <c r="B195" s="179"/>
      <c r="C195" s="213" t="s">
        <v>290</v>
      </c>
      <c r="D195" s="213" t="s">
        <v>201</v>
      </c>
      <c r="E195" s="214" t="s">
        <v>376</v>
      </c>
      <c r="F195" s="215" t="s">
        <v>377</v>
      </c>
      <c r="G195" s="215"/>
      <c r="H195" s="215"/>
      <c r="I195" s="215"/>
      <c r="J195" s="216" t="s">
        <v>208</v>
      </c>
      <c r="K195" s="217">
        <v>126.4</v>
      </c>
      <c r="L195" s="218">
        <v>0</v>
      </c>
      <c r="M195" s="218"/>
      <c r="N195" s="217">
        <f>ROUND(L195*K195,2)</f>
        <v>0</v>
      </c>
      <c r="O195" s="217"/>
      <c r="P195" s="217"/>
      <c r="Q195" s="217"/>
      <c r="R195" s="183"/>
      <c r="T195" s="219" t="s">
        <v>5</v>
      </c>
      <c r="U195" s="54" t="s">
        <v>43</v>
      </c>
      <c r="V195" s="45"/>
      <c r="W195" s="220">
        <f>V195*K195</f>
        <v>0</v>
      </c>
      <c r="X195" s="220">
        <v>0</v>
      </c>
      <c r="Y195" s="220">
        <f>X195*K195</f>
        <v>0</v>
      </c>
      <c r="Z195" s="220">
        <v>0</v>
      </c>
      <c r="AA195" s="221">
        <f>Z195*K195</f>
        <v>0</v>
      </c>
      <c r="AR195" s="20" t="s">
        <v>205</v>
      </c>
      <c r="AT195" s="20" t="s">
        <v>201</v>
      </c>
      <c r="AU195" s="20" t="s">
        <v>83</v>
      </c>
      <c r="AY195" s="20" t="s">
        <v>200</v>
      </c>
      <c r="BE195" s="144">
        <f>IF(U195="základná",N195,0)</f>
        <v>0</v>
      </c>
      <c r="BF195" s="144">
        <f>IF(U195="znížená",N195,0)</f>
        <v>0</v>
      </c>
      <c r="BG195" s="144">
        <f>IF(U195="zákl. prenesená",N195,0)</f>
        <v>0</v>
      </c>
      <c r="BH195" s="144">
        <f>IF(U195="zníž. prenesená",N195,0)</f>
        <v>0</v>
      </c>
      <c r="BI195" s="144">
        <f>IF(U195="nulová",N195,0)</f>
        <v>0</v>
      </c>
      <c r="BJ195" s="20" t="s">
        <v>88</v>
      </c>
      <c r="BK195" s="144">
        <f>ROUND(L195*K195,2)</f>
        <v>0</v>
      </c>
      <c r="BL195" s="20" t="s">
        <v>205</v>
      </c>
      <c r="BM195" s="20" t="s">
        <v>378</v>
      </c>
    </row>
    <row r="196" spans="2:65" s="1" customFormat="1" ht="25.5" customHeight="1">
      <c r="B196" s="179"/>
      <c r="C196" s="213" t="s">
        <v>379</v>
      </c>
      <c r="D196" s="213" t="s">
        <v>201</v>
      </c>
      <c r="E196" s="214" t="s">
        <v>380</v>
      </c>
      <c r="F196" s="215" t="s">
        <v>381</v>
      </c>
      <c r="G196" s="215"/>
      <c r="H196" s="215"/>
      <c r="I196" s="215"/>
      <c r="J196" s="216" t="s">
        <v>364</v>
      </c>
      <c r="K196" s="218">
        <v>0</v>
      </c>
      <c r="L196" s="218">
        <v>0</v>
      </c>
      <c r="M196" s="218"/>
      <c r="N196" s="217">
        <f>ROUND(L196*K196,2)</f>
        <v>0</v>
      </c>
      <c r="O196" s="217"/>
      <c r="P196" s="217"/>
      <c r="Q196" s="217"/>
      <c r="R196" s="183"/>
      <c r="T196" s="219" t="s">
        <v>5</v>
      </c>
      <c r="U196" s="54" t="s">
        <v>43</v>
      </c>
      <c r="V196" s="45"/>
      <c r="W196" s="220">
        <f>V196*K196</f>
        <v>0</v>
      </c>
      <c r="X196" s="220">
        <v>0</v>
      </c>
      <c r="Y196" s="220">
        <f>X196*K196</f>
        <v>0</v>
      </c>
      <c r="Z196" s="220">
        <v>0</v>
      </c>
      <c r="AA196" s="221">
        <f>Z196*K196</f>
        <v>0</v>
      </c>
      <c r="AR196" s="20" t="s">
        <v>205</v>
      </c>
      <c r="AT196" s="20" t="s">
        <v>201</v>
      </c>
      <c r="AU196" s="20" t="s">
        <v>83</v>
      </c>
      <c r="AY196" s="20" t="s">
        <v>200</v>
      </c>
      <c r="BE196" s="144">
        <f>IF(U196="základná",N196,0)</f>
        <v>0</v>
      </c>
      <c r="BF196" s="144">
        <f>IF(U196="znížená",N196,0)</f>
        <v>0</v>
      </c>
      <c r="BG196" s="144">
        <f>IF(U196="zákl. prenesená",N196,0)</f>
        <v>0</v>
      </c>
      <c r="BH196" s="144">
        <f>IF(U196="zníž. prenesená",N196,0)</f>
        <v>0</v>
      </c>
      <c r="BI196" s="144">
        <f>IF(U196="nulová",N196,0)</f>
        <v>0</v>
      </c>
      <c r="BJ196" s="20" t="s">
        <v>88</v>
      </c>
      <c r="BK196" s="144">
        <f>ROUND(L196*K196,2)</f>
        <v>0</v>
      </c>
      <c r="BL196" s="20" t="s">
        <v>205</v>
      </c>
      <c r="BM196" s="20" t="s">
        <v>382</v>
      </c>
    </row>
    <row r="197" spans="2:63" s="9" customFormat="1" ht="37.4" customHeight="1">
      <c r="B197" s="201"/>
      <c r="C197" s="202"/>
      <c r="D197" s="203" t="s">
        <v>173</v>
      </c>
      <c r="E197" s="203"/>
      <c r="F197" s="203"/>
      <c r="G197" s="203"/>
      <c r="H197" s="203"/>
      <c r="I197" s="203"/>
      <c r="J197" s="203"/>
      <c r="K197" s="203"/>
      <c r="L197" s="203"/>
      <c r="M197" s="203"/>
      <c r="N197" s="222">
        <f>BK197</f>
        <v>0</v>
      </c>
      <c r="O197" s="223"/>
      <c r="P197" s="223"/>
      <c r="Q197" s="223"/>
      <c r="R197" s="206"/>
      <c r="T197" s="207"/>
      <c r="U197" s="202"/>
      <c r="V197" s="202"/>
      <c r="W197" s="208">
        <f>SUM(W198:W199)</f>
        <v>0</v>
      </c>
      <c r="X197" s="202"/>
      <c r="Y197" s="208">
        <f>SUM(Y198:Y199)</f>
        <v>0</v>
      </c>
      <c r="Z197" s="202"/>
      <c r="AA197" s="209">
        <f>SUM(AA198:AA199)</f>
        <v>0</v>
      </c>
      <c r="AR197" s="210" t="s">
        <v>83</v>
      </c>
      <c r="AT197" s="211" t="s">
        <v>75</v>
      </c>
      <c r="AU197" s="211" t="s">
        <v>76</v>
      </c>
      <c r="AY197" s="210" t="s">
        <v>200</v>
      </c>
      <c r="BK197" s="212">
        <f>SUM(BK198:BK199)</f>
        <v>0</v>
      </c>
    </row>
    <row r="198" spans="2:65" s="1" customFormat="1" ht="38.25" customHeight="1">
      <c r="B198" s="179"/>
      <c r="C198" s="213" t="s">
        <v>293</v>
      </c>
      <c r="D198" s="213" t="s">
        <v>201</v>
      </c>
      <c r="E198" s="214" t="s">
        <v>383</v>
      </c>
      <c r="F198" s="215" t="s">
        <v>384</v>
      </c>
      <c r="G198" s="215"/>
      <c r="H198" s="215"/>
      <c r="I198" s="215"/>
      <c r="J198" s="216" t="s">
        <v>208</v>
      </c>
      <c r="K198" s="217">
        <v>11.22</v>
      </c>
      <c r="L198" s="218">
        <v>0</v>
      </c>
      <c r="M198" s="218"/>
      <c r="N198" s="217">
        <f>ROUND(L198*K198,2)</f>
        <v>0</v>
      </c>
      <c r="O198" s="217"/>
      <c r="P198" s="217"/>
      <c r="Q198" s="217"/>
      <c r="R198" s="183"/>
      <c r="T198" s="219" t="s">
        <v>5</v>
      </c>
      <c r="U198" s="54" t="s">
        <v>43</v>
      </c>
      <c r="V198" s="45"/>
      <c r="W198" s="220">
        <f>V198*K198</f>
        <v>0</v>
      </c>
      <c r="X198" s="220">
        <v>0</v>
      </c>
      <c r="Y198" s="220">
        <f>X198*K198</f>
        <v>0</v>
      </c>
      <c r="Z198" s="220">
        <v>0</v>
      </c>
      <c r="AA198" s="221">
        <f>Z198*K198</f>
        <v>0</v>
      </c>
      <c r="AR198" s="20" t="s">
        <v>205</v>
      </c>
      <c r="AT198" s="20" t="s">
        <v>201</v>
      </c>
      <c r="AU198" s="20" t="s">
        <v>83</v>
      </c>
      <c r="AY198" s="20" t="s">
        <v>200</v>
      </c>
      <c r="BE198" s="144">
        <f>IF(U198="základná",N198,0)</f>
        <v>0</v>
      </c>
      <c r="BF198" s="144">
        <f>IF(U198="znížená",N198,0)</f>
        <v>0</v>
      </c>
      <c r="BG198" s="144">
        <f>IF(U198="zákl. prenesená",N198,0)</f>
        <v>0</v>
      </c>
      <c r="BH198" s="144">
        <f>IF(U198="zníž. prenesená",N198,0)</f>
        <v>0</v>
      </c>
      <c r="BI198" s="144">
        <f>IF(U198="nulová",N198,0)</f>
        <v>0</v>
      </c>
      <c r="BJ198" s="20" t="s">
        <v>88</v>
      </c>
      <c r="BK198" s="144">
        <f>ROUND(L198*K198,2)</f>
        <v>0</v>
      </c>
      <c r="BL198" s="20" t="s">
        <v>205</v>
      </c>
      <c r="BM198" s="20" t="s">
        <v>385</v>
      </c>
    </row>
    <row r="199" spans="2:65" s="1" customFormat="1" ht="25.5" customHeight="1">
      <c r="B199" s="179"/>
      <c r="C199" s="213" t="s">
        <v>386</v>
      </c>
      <c r="D199" s="213" t="s">
        <v>201</v>
      </c>
      <c r="E199" s="214" t="s">
        <v>387</v>
      </c>
      <c r="F199" s="215" t="s">
        <v>388</v>
      </c>
      <c r="G199" s="215"/>
      <c r="H199" s="215"/>
      <c r="I199" s="215"/>
      <c r="J199" s="216" t="s">
        <v>364</v>
      </c>
      <c r="K199" s="218">
        <v>0</v>
      </c>
      <c r="L199" s="218">
        <v>0</v>
      </c>
      <c r="M199" s="218"/>
      <c r="N199" s="217">
        <f>ROUND(L199*K199,2)</f>
        <v>0</v>
      </c>
      <c r="O199" s="217"/>
      <c r="P199" s="217"/>
      <c r="Q199" s="217"/>
      <c r="R199" s="183"/>
      <c r="T199" s="219" t="s">
        <v>5</v>
      </c>
      <c r="U199" s="54" t="s">
        <v>43</v>
      </c>
      <c r="V199" s="45"/>
      <c r="W199" s="220">
        <f>V199*K199</f>
        <v>0</v>
      </c>
      <c r="X199" s="220">
        <v>0</v>
      </c>
      <c r="Y199" s="220">
        <f>X199*K199</f>
        <v>0</v>
      </c>
      <c r="Z199" s="220">
        <v>0</v>
      </c>
      <c r="AA199" s="221">
        <f>Z199*K199</f>
        <v>0</v>
      </c>
      <c r="AR199" s="20" t="s">
        <v>205</v>
      </c>
      <c r="AT199" s="20" t="s">
        <v>201</v>
      </c>
      <c r="AU199" s="20" t="s">
        <v>83</v>
      </c>
      <c r="AY199" s="20" t="s">
        <v>200</v>
      </c>
      <c r="BE199" s="144">
        <f>IF(U199="základná",N199,0)</f>
        <v>0</v>
      </c>
      <c r="BF199" s="144">
        <f>IF(U199="znížená",N199,0)</f>
        <v>0</v>
      </c>
      <c r="BG199" s="144">
        <f>IF(U199="zákl. prenesená",N199,0)</f>
        <v>0</v>
      </c>
      <c r="BH199" s="144">
        <f>IF(U199="zníž. prenesená",N199,0)</f>
        <v>0</v>
      </c>
      <c r="BI199" s="144">
        <f>IF(U199="nulová",N199,0)</f>
        <v>0</v>
      </c>
      <c r="BJ199" s="20" t="s">
        <v>88</v>
      </c>
      <c r="BK199" s="144">
        <f>ROUND(L199*K199,2)</f>
        <v>0</v>
      </c>
      <c r="BL199" s="20" t="s">
        <v>205</v>
      </c>
      <c r="BM199" s="20" t="s">
        <v>389</v>
      </c>
    </row>
    <row r="200" spans="2:63" s="9" customFormat="1" ht="37.4" customHeight="1">
      <c r="B200" s="201"/>
      <c r="C200" s="202"/>
      <c r="D200" s="203" t="s">
        <v>174</v>
      </c>
      <c r="E200" s="203"/>
      <c r="F200" s="203"/>
      <c r="G200" s="203"/>
      <c r="H200" s="203"/>
      <c r="I200" s="203"/>
      <c r="J200" s="203"/>
      <c r="K200" s="203"/>
      <c r="L200" s="203"/>
      <c r="M200" s="203"/>
      <c r="N200" s="222">
        <f>BK200</f>
        <v>0</v>
      </c>
      <c r="O200" s="223"/>
      <c r="P200" s="223"/>
      <c r="Q200" s="223"/>
      <c r="R200" s="206"/>
      <c r="T200" s="207"/>
      <c r="U200" s="202"/>
      <c r="V200" s="202"/>
      <c r="W200" s="208">
        <f>SUM(W201:W207)</f>
        <v>0</v>
      </c>
      <c r="X200" s="202"/>
      <c r="Y200" s="208">
        <f>SUM(Y201:Y207)</f>
        <v>0.004488</v>
      </c>
      <c r="Z200" s="202"/>
      <c r="AA200" s="209">
        <f>SUM(AA201:AA207)</f>
        <v>0</v>
      </c>
      <c r="AR200" s="210" t="s">
        <v>83</v>
      </c>
      <c r="AT200" s="211" t="s">
        <v>75</v>
      </c>
      <c r="AU200" s="211" t="s">
        <v>76</v>
      </c>
      <c r="AY200" s="210" t="s">
        <v>200</v>
      </c>
      <c r="BK200" s="212">
        <f>SUM(BK201:BK207)</f>
        <v>0</v>
      </c>
    </row>
    <row r="201" spans="2:65" s="1" customFormat="1" ht="16.5" customHeight="1">
      <c r="B201" s="179"/>
      <c r="C201" s="213" t="s">
        <v>297</v>
      </c>
      <c r="D201" s="213" t="s">
        <v>201</v>
      </c>
      <c r="E201" s="214" t="s">
        <v>390</v>
      </c>
      <c r="F201" s="215" t="s">
        <v>391</v>
      </c>
      <c r="G201" s="215"/>
      <c r="H201" s="215"/>
      <c r="I201" s="215"/>
      <c r="J201" s="216" t="s">
        <v>251</v>
      </c>
      <c r="K201" s="217">
        <v>12.92</v>
      </c>
      <c r="L201" s="218">
        <v>0</v>
      </c>
      <c r="M201" s="218"/>
      <c r="N201" s="217">
        <f>ROUND(L201*K201,2)</f>
        <v>0</v>
      </c>
      <c r="O201" s="217"/>
      <c r="P201" s="217"/>
      <c r="Q201" s="217"/>
      <c r="R201" s="183"/>
      <c r="T201" s="219" t="s">
        <v>5</v>
      </c>
      <c r="U201" s="54" t="s">
        <v>43</v>
      </c>
      <c r="V201" s="45"/>
      <c r="W201" s="220">
        <f>V201*K201</f>
        <v>0</v>
      </c>
      <c r="X201" s="220">
        <v>0</v>
      </c>
      <c r="Y201" s="220">
        <f>X201*K201</f>
        <v>0</v>
      </c>
      <c r="Z201" s="220">
        <v>0</v>
      </c>
      <c r="AA201" s="221">
        <f>Z201*K201</f>
        <v>0</v>
      </c>
      <c r="AR201" s="20" t="s">
        <v>205</v>
      </c>
      <c r="AT201" s="20" t="s">
        <v>201</v>
      </c>
      <c r="AU201" s="20" t="s">
        <v>83</v>
      </c>
      <c r="AY201" s="20" t="s">
        <v>200</v>
      </c>
      <c r="BE201" s="144">
        <f>IF(U201="základná",N201,0)</f>
        <v>0</v>
      </c>
      <c r="BF201" s="144">
        <f>IF(U201="znížená",N201,0)</f>
        <v>0</v>
      </c>
      <c r="BG201" s="144">
        <f>IF(U201="zákl. prenesená",N201,0)</f>
        <v>0</v>
      </c>
      <c r="BH201" s="144">
        <f>IF(U201="zníž. prenesená",N201,0)</f>
        <v>0</v>
      </c>
      <c r="BI201" s="144">
        <f>IF(U201="nulová",N201,0)</f>
        <v>0</v>
      </c>
      <c r="BJ201" s="20" t="s">
        <v>88</v>
      </c>
      <c r="BK201" s="144">
        <f>ROUND(L201*K201,2)</f>
        <v>0</v>
      </c>
      <c r="BL201" s="20" t="s">
        <v>205</v>
      </c>
      <c r="BM201" s="20" t="s">
        <v>392</v>
      </c>
    </row>
    <row r="202" spans="2:65" s="1" customFormat="1" ht="16.5" customHeight="1">
      <c r="B202" s="179"/>
      <c r="C202" s="213" t="s">
        <v>393</v>
      </c>
      <c r="D202" s="213" t="s">
        <v>201</v>
      </c>
      <c r="E202" s="214" t="s">
        <v>394</v>
      </c>
      <c r="F202" s="215" t="s">
        <v>395</v>
      </c>
      <c r="G202" s="215"/>
      <c r="H202" s="215"/>
      <c r="I202" s="215"/>
      <c r="J202" s="216" t="s">
        <v>251</v>
      </c>
      <c r="K202" s="217">
        <v>29.92</v>
      </c>
      <c r="L202" s="218">
        <v>0</v>
      </c>
      <c r="M202" s="218"/>
      <c r="N202" s="217">
        <f>ROUND(L202*K202,2)</f>
        <v>0</v>
      </c>
      <c r="O202" s="217"/>
      <c r="P202" s="217"/>
      <c r="Q202" s="217"/>
      <c r="R202" s="183"/>
      <c r="T202" s="219" t="s">
        <v>5</v>
      </c>
      <c r="U202" s="54" t="s">
        <v>43</v>
      </c>
      <c r="V202" s="45"/>
      <c r="W202" s="220">
        <f>V202*K202</f>
        <v>0</v>
      </c>
      <c r="X202" s="220">
        <v>0.00015</v>
      </c>
      <c r="Y202" s="220">
        <f>X202*K202</f>
        <v>0.004488</v>
      </c>
      <c r="Z202" s="220">
        <v>0</v>
      </c>
      <c r="AA202" s="221">
        <f>Z202*K202</f>
        <v>0</v>
      </c>
      <c r="AR202" s="20" t="s">
        <v>205</v>
      </c>
      <c r="AT202" s="20" t="s">
        <v>201</v>
      </c>
      <c r="AU202" s="20" t="s">
        <v>83</v>
      </c>
      <c r="AY202" s="20" t="s">
        <v>200</v>
      </c>
      <c r="BE202" s="144">
        <f>IF(U202="základná",N202,0)</f>
        <v>0</v>
      </c>
      <c r="BF202" s="144">
        <f>IF(U202="znížená",N202,0)</f>
        <v>0</v>
      </c>
      <c r="BG202" s="144">
        <f>IF(U202="zákl. prenesená",N202,0)</f>
        <v>0</v>
      </c>
      <c r="BH202" s="144">
        <f>IF(U202="zníž. prenesená",N202,0)</f>
        <v>0</v>
      </c>
      <c r="BI202" s="144">
        <f>IF(U202="nulová",N202,0)</f>
        <v>0</v>
      </c>
      <c r="BJ202" s="20" t="s">
        <v>88</v>
      </c>
      <c r="BK202" s="144">
        <f>ROUND(L202*K202,2)</f>
        <v>0</v>
      </c>
      <c r="BL202" s="20" t="s">
        <v>205</v>
      </c>
      <c r="BM202" s="20" t="s">
        <v>396</v>
      </c>
    </row>
    <row r="203" spans="2:65" s="1" customFormat="1" ht="16.5" customHeight="1">
      <c r="B203" s="179"/>
      <c r="C203" s="213" t="s">
        <v>300</v>
      </c>
      <c r="D203" s="213" t="s">
        <v>201</v>
      </c>
      <c r="E203" s="214" t="s">
        <v>397</v>
      </c>
      <c r="F203" s="215" t="s">
        <v>398</v>
      </c>
      <c r="G203" s="215"/>
      <c r="H203" s="215"/>
      <c r="I203" s="215"/>
      <c r="J203" s="216" t="s">
        <v>234</v>
      </c>
      <c r="K203" s="217">
        <v>1</v>
      </c>
      <c r="L203" s="218">
        <v>0</v>
      </c>
      <c r="M203" s="218"/>
      <c r="N203" s="217">
        <f>ROUND(L203*K203,2)</f>
        <v>0</v>
      </c>
      <c r="O203" s="217"/>
      <c r="P203" s="217"/>
      <c r="Q203" s="217"/>
      <c r="R203" s="183"/>
      <c r="T203" s="219" t="s">
        <v>5</v>
      </c>
      <c r="U203" s="54" t="s">
        <v>43</v>
      </c>
      <c r="V203" s="45"/>
      <c r="W203" s="220">
        <f>V203*K203</f>
        <v>0</v>
      </c>
      <c r="X203" s="220">
        <v>0</v>
      </c>
      <c r="Y203" s="220">
        <f>X203*K203</f>
        <v>0</v>
      </c>
      <c r="Z203" s="220">
        <v>0</v>
      </c>
      <c r="AA203" s="221">
        <f>Z203*K203</f>
        <v>0</v>
      </c>
      <c r="AR203" s="20" t="s">
        <v>205</v>
      </c>
      <c r="AT203" s="20" t="s">
        <v>201</v>
      </c>
      <c r="AU203" s="20" t="s">
        <v>83</v>
      </c>
      <c r="AY203" s="20" t="s">
        <v>200</v>
      </c>
      <c r="BE203" s="144">
        <f>IF(U203="základná",N203,0)</f>
        <v>0</v>
      </c>
      <c r="BF203" s="144">
        <f>IF(U203="znížená",N203,0)</f>
        <v>0</v>
      </c>
      <c r="BG203" s="144">
        <f>IF(U203="zákl. prenesená",N203,0)</f>
        <v>0</v>
      </c>
      <c r="BH203" s="144">
        <f>IF(U203="zníž. prenesená",N203,0)</f>
        <v>0</v>
      </c>
      <c r="BI203" s="144">
        <f>IF(U203="nulová",N203,0)</f>
        <v>0</v>
      </c>
      <c r="BJ203" s="20" t="s">
        <v>88</v>
      </c>
      <c r="BK203" s="144">
        <f>ROUND(L203*K203,2)</f>
        <v>0</v>
      </c>
      <c r="BL203" s="20" t="s">
        <v>205</v>
      </c>
      <c r="BM203" s="20" t="s">
        <v>399</v>
      </c>
    </row>
    <row r="204" spans="2:65" s="1" customFormat="1" ht="16.5" customHeight="1">
      <c r="B204" s="179"/>
      <c r="C204" s="213" t="s">
        <v>400</v>
      </c>
      <c r="D204" s="213" t="s">
        <v>201</v>
      </c>
      <c r="E204" s="214" t="s">
        <v>401</v>
      </c>
      <c r="F204" s="215" t="s">
        <v>402</v>
      </c>
      <c r="G204" s="215"/>
      <c r="H204" s="215"/>
      <c r="I204" s="215"/>
      <c r="J204" s="216" t="s">
        <v>251</v>
      </c>
      <c r="K204" s="217">
        <v>12.92</v>
      </c>
      <c r="L204" s="218">
        <v>0</v>
      </c>
      <c r="M204" s="218"/>
      <c r="N204" s="217">
        <f>ROUND(L204*K204,2)</f>
        <v>0</v>
      </c>
      <c r="O204" s="217"/>
      <c r="P204" s="217"/>
      <c r="Q204" s="217"/>
      <c r="R204" s="183"/>
      <c r="T204" s="219" t="s">
        <v>5</v>
      </c>
      <c r="U204" s="54" t="s">
        <v>43</v>
      </c>
      <c r="V204" s="45"/>
      <c r="W204" s="220">
        <f>V204*K204</f>
        <v>0</v>
      </c>
      <c r="X204" s="220">
        <v>0</v>
      </c>
      <c r="Y204" s="220">
        <f>X204*K204</f>
        <v>0</v>
      </c>
      <c r="Z204" s="220">
        <v>0</v>
      </c>
      <c r="AA204" s="221">
        <f>Z204*K204</f>
        <v>0</v>
      </c>
      <c r="AR204" s="20" t="s">
        <v>205</v>
      </c>
      <c r="AT204" s="20" t="s">
        <v>201</v>
      </c>
      <c r="AU204" s="20" t="s">
        <v>83</v>
      </c>
      <c r="AY204" s="20" t="s">
        <v>200</v>
      </c>
      <c r="BE204" s="144">
        <f>IF(U204="základná",N204,0)</f>
        <v>0</v>
      </c>
      <c r="BF204" s="144">
        <f>IF(U204="znížená",N204,0)</f>
        <v>0</v>
      </c>
      <c r="BG204" s="144">
        <f>IF(U204="zákl. prenesená",N204,0)</f>
        <v>0</v>
      </c>
      <c r="BH204" s="144">
        <f>IF(U204="zníž. prenesená",N204,0)</f>
        <v>0</v>
      </c>
      <c r="BI204" s="144">
        <f>IF(U204="nulová",N204,0)</f>
        <v>0</v>
      </c>
      <c r="BJ204" s="20" t="s">
        <v>88</v>
      </c>
      <c r="BK204" s="144">
        <f>ROUND(L204*K204,2)</f>
        <v>0</v>
      </c>
      <c r="BL204" s="20" t="s">
        <v>205</v>
      </c>
      <c r="BM204" s="20" t="s">
        <v>403</v>
      </c>
    </row>
    <row r="205" spans="2:65" s="1" customFormat="1" ht="16.5" customHeight="1">
      <c r="B205" s="179"/>
      <c r="C205" s="213" t="s">
        <v>304</v>
      </c>
      <c r="D205" s="213" t="s">
        <v>201</v>
      </c>
      <c r="E205" s="214" t="s">
        <v>404</v>
      </c>
      <c r="F205" s="215" t="s">
        <v>405</v>
      </c>
      <c r="G205" s="215"/>
      <c r="H205" s="215"/>
      <c r="I205" s="215"/>
      <c r="J205" s="216" t="s">
        <v>251</v>
      </c>
      <c r="K205" s="217">
        <v>3.4</v>
      </c>
      <c r="L205" s="218">
        <v>0</v>
      </c>
      <c r="M205" s="218"/>
      <c r="N205" s="217">
        <f>ROUND(L205*K205,2)</f>
        <v>0</v>
      </c>
      <c r="O205" s="217"/>
      <c r="P205" s="217"/>
      <c r="Q205" s="217"/>
      <c r="R205" s="183"/>
      <c r="T205" s="219" t="s">
        <v>5</v>
      </c>
      <c r="U205" s="54" t="s">
        <v>43</v>
      </c>
      <c r="V205" s="45"/>
      <c r="W205" s="220">
        <f>V205*K205</f>
        <v>0</v>
      </c>
      <c r="X205" s="220">
        <v>0</v>
      </c>
      <c r="Y205" s="220">
        <f>X205*K205</f>
        <v>0</v>
      </c>
      <c r="Z205" s="220">
        <v>0</v>
      </c>
      <c r="AA205" s="221">
        <f>Z205*K205</f>
        <v>0</v>
      </c>
      <c r="AR205" s="20" t="s">
        <v>205</v>
      </c>
      <c r="AT205" s="20" t="s">
        <v>201</v>
      </c>
      <c r="AU205" s="20" t="s">
        <v>83</v>
      </c>
      <c r="AY205" s="20" t="s">
        <v>200</v>
      </c>
      <c r="BE205" s="144">
        <f>IF(U205="základná",N205,0)</f>
        <v>0</v>
      </c>
      <c r="BF205" s="144">
        <f>IF(U205="znížená",N205,0)</f>
        <v>0</v>
      </c>
      <c r="BG205" s="144">
        <f>IF(U205="zákl. prenesená",N205,0)</f>
        <v>0</v>
      </c>
      <c r="BH205" s="144">
        <f>IF(U205="zníž. prenesená",N205,0)</f>
        <v>0</v>
      </c>
      <c r="BI205" s="144">
        <f>IF(U205="nulová",N205,0)</f>
        <v>0</v>
      </c>
      <c r="BJ205" s="20" t="s">
        <v>88</v>
      </c>
      <c r="BK205" s="144">
        <f>ROUND(L205*K205,2)</f>
        <v>0</v>
      </c>
      <c r="BL205" s="20" t="s">
        <v>205</v>
      </c>
      <c r="BM205" s="20" t="s">
        <v>406</v>
      </c>
    </row>
    <row r="206" spans="2:65" s="1" customFormat="1" ht="16.5" customHeight="1">
      <c r="B206" s="179"/>
      <c r="C206" s="213" t="s">
        <v>407</v>
      </c>
      <c r="D206" s="213" t="s">
        <v>201</v>
      </c>
      <c r="E206" s="214" t="s">
        <v>408</v>
      </c>
      <c r="F206" s="215" t="s">
        <v>409</v>
      </c>
      <c r="G206" s="215"/>
      <c r="H206" s="215"/>
      <c r="I206" s="215"/>
      <c r="J206" s="216" t="s">
        <v>251</v>
      </c>
      <c r="K206" s="217">
        <v>2.25</v>
      </c>
      <c r="L206" s="218">
        <v>0</v>
      </c>
      <c r="M206" s="218"/>
      <c r="N206" s="217">
        <f>ROUND(L206*K206,2)</f>
        <v>0</v>
      </c>
      <c r="O206" s="217"/>
      <c r="P206" s="217"/>
      <c r="Q206" s="217"/>
      <c r="R206" s="183"/>
      <c r="T206" s="219" t="s">
        <v>5</v>
      </c>
      <c r="U206" s="54" t="s">
        <v>43</v>
      </c>
      <c r="V206" s="45"/>
      <c r="W206" s="220">
        <f>V206*K206</f>
        <v>0</v>
      </c>
      <c r="X206" s="220">
        <v>0</v>
      </c>
      <c r="Y206" s="220">
        <f>X206*K206</f>
        <v>0</v>
      </c>
      <c r="Z206" s="220">
        <v>0</v>
      </c>
      <c r="AA206" s="221">
        <f>Z206*K206</f>
        <v>0</v>
      </c>
      <c r="AR206" s="20" t="s">
        <v>205</v>
      </c>
      <c r="AT206" s="20" t="s">
        <v>201</v>
      </c>
      <c r="AU206" s="20" t="s">
        <v>83</v>
      </c>
      <c r="AY206" s="20" t="s">
        <v>200</v>
      </c>
      <c r="BE206" s="144">
        <f>IF(U206="základná",N206,0)</f>
        <v>0</v>
      </c>
      <c r="BF206" s="144">
        <f>IF(U206="znížená",N206,0)</f>
        <v>0</v>
      </c>
      <c r="BG206" s="144">
        <f>IF(U206="zákl. prenesená",N206,0)</f>
        <v>0</v>
      </c>
      <c r="BH206" s="144">
        <f>IF(U206="zníž. prenesená",N206,0)</f>
        <v>0</v>
      </c>
      <c r="BI206" s="144">
        <f>IF(U206="nulová",N206,0)</f>
        <v>0</v>
      </c>
      <c r="BJ206" s="20" t="s">
        <v>88</v>
      </c>
      <c r="BK206" s="144">
        <f>ROUND(L206*K206,2)</f>
        <v>0</v>
      </c>
      <c r="BL206" s="20" t="s">
        <v>205</v>
      </c>
      <c r="BM206" s="20" t="s">
        <v>410</v>
      </c>
    </row>
    <row r="207" spans="2:65" s="1" customFormat="1" ht="25.5" customHeight="1">
      <c r="B207" s="179"/>
      <c r="C207" s="213" t="s">
        <v>307</v>
      </c>
      <c r="D207" s="213" t="s">
        <v>201</v>
      </c>
      <c r="E207" s="214" t="s">
        <v>411</v>
      </c>
      <c r="F207" s="215" t="s">
        <v>412</v>
      </c>
      <c r="G207" s="215"/>
      <c r="H207" s="215"/>
      <c r="I207" s="215"/>
      <c r="J207" s="216" t="s">
        <v>364</v>
      </c>
      <c r="K207" s="218">
        <v>0</v>
      </c>
      <c r="L207" s="218">
        <v>0</v>
      </c>
      <c r="M207" s="218"/>
      <c r="N207" s="217">
        <f>ROUND(L207*K207,2)</f>
        <v>0</v>
      </c>
      <c r="O207" s="217"/>
      <c r="P207" s="217"/>
      <c r="Q207" s="217"/>
      <c r="R207" s="183"/>
      <c r="T207" s="219" t="s">
        <v>5</v>
      </c>
      <c r="U207" s="54" t="s">
        <v>43</v>
      </c>
      <c r="V207" s="45"/>
      <c r="W207" s="220">
        <f>V207*K207</f>
        <v>0</v>
      </c>
      <c r="X207" s="220">
        <v>0</v>
      </c>
      <c r="Y207" s="220">
        <f>X207*K207</f>
        <v>0</v>
      </c>
      <c r="Z207" s="220">
        <v>0</v>
      </c>
      <c r="AA207" s="221">
        <f>Z207*K207</f>
        <v>0</v>
      </c>
      <c r="AR207" s="20" t="s">
        <v>205</v>
      </c>
      <c r="AT207" s="20" t="s">
        <v>201</v>
      </c>
      <c r="AU207" s="20" t="s">
        <v>83</v>
      </c>
      <c r="AY207" s="20" t="s">
        <v>200</v>
      </c>
      <c r="BE207" s="144">
        <f>IF(U207="základná",N207,0)</f>
        <v>0</v>
      </c>
      <c r="BF207" s="144">
        <f>IF(U207="znížená",N207,0)</f>
        <v>0</v>
      </c>
      <c r="BG207" s="144">
        <f>IF(U207="zákl. prenesená",N207,0)</f>
        <v>0</v>
      </c>
      <c r="BH207" s="144">
        <f>IF(U207="zníž. prenesená",N207,0)</f>
        <v>0</v>
      </c>
      <c r="BI207" s="144">
        <f>IF(U207="nulová",N207,0)</f>
        <v>0</v>
      </c>
      <c r="BJ207" s="20" t="s">
        <v>88</v>
      </c>
      <c r="BK207" s="144">
        <f>ROUND(L207*K207,2)</f>
        <v>0</v>
      </c>
      <c r="BL207" s="20" t="s">
        <v>205</v>
      </c>
      <c r="BM207" s="20" t="s">
        <v>413</v>
      </c>
    </row>
    <row r="208" spans="2:63" s="9" customFormat="1" ht="37.4" customHeight="1">
      <c r="B208" s="201"/>
      <c r="C208" s="202"/>
      <c r="D208" s="203" t="s">
        <v>175</v>
      </c>
      <c r="E208" s="203"/>
      <c r="F208" s="203"/>
      <c r="G208" s="203"/>
      <c r="H208" s="203"/>
      <c r="I208" s="203"/>
      <c r="J208" s="203"/>
      <c r="K208" s="203"/>
      <c r="L208" s="203"/>
      <c r="M208" s="203"/>
      <c r="N208" s="222">
        <f>BK208</f>
        <v>0</v>
      </c>
      <c r="O208" s="223"/>
      <c r="P208" s="223"/>
      <c r="Q208" s="223"/>
      <c r="R208" s="206"/>
      <c r="T208" s="207"/>
      <c r="U208" s="202"/>
      <c r="V208" s="202"/>
      <c r="W208" s="208">
        <f>W209</f>
        <v>0</v>
      </c>
      <c r="X208" s="202"/>
      <c r="Y208" s="208">
        <f>Y209</f>
        <v>0</v>
      </c>
      <c r="Z208" s="202"/>
      <c r="AA208" s="209">
        <f>AA209</f>
        <v>0</v>
      </c>
      <c r="AR208" s="210" t="s">
        <v>83</v>
      </c>
      <c r="AT208" s="211" t="s">
        <v>75</v>
      </c>
      <c r="AU208" s="211" t="s">
        <v>76</v>
      </c>
      <c r="AY208" s="210" t="s">
        <v>200</v>
      </c>
      <c r="BK208" s="212">
        <f>BK209</f>
        <v>0</v>
      </c>
    </row>
    <row r="209" spans="2:65" s="1" customFormat="1" ht="25.5" customHeight="1">
      <c r="B209" s="179"/>
      <c r="C209" s="213" t="s">
        <v>414</v>
      </c>
      <c r="D209" s="213" t="s">
        <v>201</v>
      </c>
      <c r="E209" s="214" t="s">
        <v>415</v>
      </c>
      <c r="F209" s="215" t="s">
        <v>416</v>
      </c>
      <c r="G209" s="215"/>
      <c r="H209" s="215"/>
      <c r="I209" s="215"/>
      <c r="J209" s="216" t="s">
        <v>208</v>
      </c>
      <c r="K209" s="217">
        <v>85.15</v>
      </c>
      <c r="L209" s="218">
        <v>0</v>
      </c>
      <c r="M209" s="218"/>
      <c r="N209" s="217">
        <f>ROUND(L209*K209,2)</f>
        <v>0</v>
      </c>
      <c r="O209" s="217"/>
      <c r="P209" s="217"/>
      <c r="Q209" s="217"/>
      <c r="R209" s="183"/>
      <c r="T209" s="219" t="s">
        <v>5</v>
      </c>
      <c r="U209" s="54" t="s">
        <v>43</v>
      </c>
      <c r="V209" s="45"/>
      <c r="W209" s="220">
        <f>V209*K209</f>
        <v>0</v>
      </c>
      <c r="X209" s="220">
        <v>0</v>
      </c>
      <c r="Y209" s="220">
        <f>X209*K209</f>
        <v>0</v>
      </c>
      <c r="Z209" s="220">
        <v>0</v>
      </c>
      <c r="AA209" s="221">
        <f>Z209*K209</f>
        <v>0</v>
      </c>
      <c r="AR209" s="20" t="s">
        <v>205</v>
      </c>
      <c r="AT209" s="20" t="s">
        <v>201</v>
      </c>
      <c r="AU209" s="20" t="s">
        <v>83</v>
      </c>
      <c r="AY209" s="20" t="s">
        <v>200</v>
      </c>
      <c r="BE209" s="144">
        <f>IF(U209="základná",N209,0)</f>
        <v>0</v>
      </c>
      <c r="BF209" s="144">
        <f>IF(U209="znížená",N209,0)</f>
        <v>0</v>
      </c>
      <c r="BG209" s="144">
        <f>IF(U209="zákl. prenesená",N209,0)</f>
        <v>0</v>
      </c>
      <c r="BH209" s="144">
        <f>IF(U209="zníž. prenesená",N209,0)</f>
        <v>0</v>
      </c>
      <c r="BI209" s="144">
        <f>IF(U209="nulová",N209,0)</f>
        <v>0</v>
      </c>
      <c r="BJ209" s="20" t="s">
        <v>88</v>
      </c>
      <c r="BK209" s="144">
        <f>ROUND(L209*K209,2)</f>
        <v>0</v>
      </c>
      <c r="BL209" s="20" t="s">
        <v>205</v>
      </c>
      <c r="BM209" s="20" t="s">
        <v>417</v>
      </c>
    </row>
    <row r="210" spans="2:63" s="9" customFormat="1" ht="37.4" customHeight="1">
      <c r="B210" s="201"/>
      <c r="C210" s="202"/>
      <c r="D210" s="203" t="s">
        <v>176</v>
      </c>
      <c r="E210" s="203"/>
      <c r="F210" s="203"/>
      <c r="G210" s="203"/>
      <c r="H210" s="203"/>
      <c r="I210" s="203"/>
      <c r="J210" s="203"/>
      <c r="K210" s="203"/>
      <c r="L210" s="203"/>
      <c r="M210" s="203"/>
      <c r="N210" s="222">
        <f>BK210</f>
        <v>0</v>
      </c>
      <c r="O210" s="223"/>
      <c r="P210" s="223"/>
      <c r="Q210" s="223"/>
      <c r="R210" s="206"/>
      <c r="T210" s="207"/>
      <c r="U210" s="202"/>
      <c r="V210" s="202"/>
      <c r="W210" s="208">
        <f>SUM(W211:W218)</f>
        <v>0</v>
      </c>
      <c r="X210" s="202"/>
      <c r="Y210" s="208">
        <f>SUM(Y211:Y218)</f>
        <v>0</v>
      </c>
      <c r="Z210" s="202"/>
      <c r="AA210" s="209">
        <f>SUM(AA211:AA218)</f>
        <v>0</v>
      </c>
      <c r="AR210" s="210" t="s">
        <v>83</v>
      </c>
      <c r="AT210" s="211" t="s">
        <v>75</v>
      </c>
      <c r="AU210" s="211" t="s">
        <v>76</v>
      </c>
      <c r="AY210" s="210" t="s">
        <v>200</v>
      </c>
      <c r="BK210" s="212">
        <f>SUM(BK211:BK218)</f>
        <v>0</v>
      </c>
    </row>
    <row r="211" spans="2:65" s="1" customFormat="1" ht="25.5" customHeight="1">
      <c r="B211" s="179"/>
      <c r="C211" s="213" t="s">
        <v>311</v>
      </c>
      <c r="D211" s="213" t="s">
        <v>201</v>
      </c>
      <c r="E211" s="214" t="s">
        <v>418</v>
      </c>
      <c r="F211" s="215" t="s">
        <v>419</v>
      </c>
      <c r="G211" s="215"/>
      <c r="H211" s="215"/>
      <c r="I211" s="215"/>
      <c r="J211" s="216" t="s">
        <v>251</v>
      </c>
      <c r="K211" s="217">
        <v>25</v>
      </c>
      <c r="L211" s="218">
        <v>0</v>
      </c>
      <c r="M211" s="218"/>
      <c r="N211" s="217">
        <f>ROUND(L211*K211,2)</f>
        <v>0</v>
      </c>
      <c r="O211" s="217"/>
      <c r="P211" s="217"/>
      <c r="Q211" s="217"/>
      <c r="R211" s="183"/>
      <c r="T211" s="219" t="s">
        <v>5</v>
      </c>
      <c r="U211" s="54" t="s">
        <v>43</v>
      </c>
      <c r="V211" s="45"/>
      <c r="W211" s="220">
        <f>V211*K211</f>
        <v>0</v>
      </c>
      <c r="X211" s="220">
        <v>0</v>
      </c>
      <c r="Y211" s="220">
        <f>X211*K211</f>
        <v>0</v>
      </c>
      <c r="Z211" s="220">
        <v>0</v>
      </c>
      <c r="AA211" s="221">
        <f>Z211*K211</f>
        <v>0</v>
      </c>
      <c r="AR211" s="20" t="s">
        <v>205</v>
      </c>
      <c r="AT211" s="20" t="s">
        <v>201</v>
      </c>
      <c r="AU211" s="20" t="s">
        <v>83</v>
      </c>
      <c r="AY211" s="20" t="s">
        <v>200</v>
      </c>
      <c r="BE211" s="144">
        <f>IF(U211="základná",N211,0)</f>
        <v>0</v>
      </c>
      <c r="BF211" s="144">
        <f>IF(U211="znížená",N211,0)</f>
        <v>0</v>
      </c>
      <c r="BG211" s="144">
        <f>IF(U211="zákl. prenesená",N211,0)</f>
        <v>0</v>
      </c>
      <c r="BH211" s="144">
        <f>IF(U211="zníž. prenesená",N211,0)</f>
        <v>0</v>
      </c>
      <c r="BI211" s="144">
        <f>IF(U211="nulová",N211,0)</f>
        <v>0</v>
      </c>
      <c r="BJ211" s="20" t="s">
        <v>88</v>
      </c>
      <c r="BK211" s="144">
        <f>ROUND(L211*K211,2)</f>
        <v>0</v>
      </c>
      <c r="BL211" s="20" t="s">
        <v>205</v>
      </c>
      <c r="BM211" s="20" t="s">
        <v>420</v>
      </c>
    </row>
    <row r="212" spans="2:65" s="1" customFormat="1" ht="25.5" customHeight="1">
      <c r="B212" s="179"/>
      <c r="C212" s="213" t="s">
        <v>421</v>
      </c>
      <c r="D212" s="213" t="s">
        <v>201</v>
      </c>
      <c r="E212" s="214" t="s">
        <v>422</v>
      </c>
      <c r="F212" s="215" t="s">
        <v>423</v>
      </c>
      <c r="G212" s="215"/>
      <c r="H212" s="215"/>
      <c r="I212" s="215"/>
      <c r="J212" s="216" t="s">
        <v>251</v>
      </c>
      <c r="K212" s="217">
        <v>250</v>
      </c>
      <c r="L212" s="218">
        <v>0</v>
      </c>
      <c r="M212" s="218"/>
      <c r="N212" s="217">
        <f>ROUND(L212*K212,2)</f>
        <v>0</v>
      </c>
      <c r="O212" s="217"/>
      <c r="P212" s="217"/>
      <c r="Q212" s="217"/>
      <c r="R212" s="183"/>
      <c r="T212" s="219" t="s">
        <v>5</v>
      </c>
      <c r="U212" s="54" t="s">
        <v>43</v>
      </c>
      <c r="V212" s="45"/>
      <c r="W212" s="220">
        <f>V212*K212</f>
        <v>0</v>
      </c>
      <c r="X212" s="220">
        <v>0</v>
      </c>
      <c r="Y212" s="220">
        <f>X212*K212</f>
        <v>0</v>
      </c>
      <c r="Z212" s="220">
        <v>0</v>
      </c>
      <c r="AA212" s="221">
        <f>Z212*K212</f>
        <v>0</v>
      </c>
      <c r="AR212" s="20" t="s">
        <v>205</v>
      </c>
      <c r="AT212" s="20" t="s">
        <v>201</v>
      </c>
      <c r="AU212" s="20" t="s">
        <v>83</v>
      </c>
      <c r="AY212" s="20" t="s">
        <v>200</v>
      </c>
      <c r="BE212" s="144">
        <f>IF(U212="základná",N212,0)</f>
        <v>0</v>
      </c>
      <c r="BF212" s="144">
        <f>IF(U212="znížená",N212,0)</f>
        <v>0</v>
      </c>
      <c r="BG212" s="144">
        <f>IF(U212="zákl. prenesená",N212,0)</f>
        <v>0</v>
      </c>
      <c r="BH212" s="144">
        <f>IF(U212="zníž. prenesená",N212,0)</f>
        <v>0</v>
      </c>
      <c r="BI212" s="144">
        <f>IF(U212="nulová",N212,0)</f>
        <v>0</v>
      </c>
      <c r="BJ212" s="20" t="s">
        <v>88</v>
      </c>
      <c r="BK212" s="144">
        <f>ROUND(L212*K212,2)</f>
        <v>0</v>
      </c>
      <c r="BL212" s="20" t="s">
        <v>205</v>
      </c>
      <c r="BM212" s="20" t="s">
        <v>424</v>
      </c>
    </row>
    <row r="213" spans="2:65" s="1" customFormat="1" ht="16.5" customHeight="1">
      <c r="B213" s="179"/>
      <c r="C213" s="213" t="s">
        <v>314</v>
      </c>
      <c r="D213" s="213" t="s">
        <v>201</v>
      </c>
      <c r="E213" s="214" t="s">
        <v>425</v>
      </c>
      <c r="F213" s="215" t="s">
        <v>426</v>
      </c>
      <c r="G213" s="215"/>
      <c r="H213" s="215"/>
      <c r="I213" s="215"/>
      <c r="J213" s="216" t="s">
        <v>234</v>
      </c>
      <c r="K213" s="217">
        <v>3</v>
      </c>
      <c r="L213" s="218">
        <v>0</v>
      </c>
      <c r="M213" s="218"/>
      <c r="N213" s="217">
        <f>ROUND(L213*K213,2)</f>
        <v>0</v>
      </c>
      <c r="O213" s="217"/>
      <c r="P213" s="217"/>
      <c r="Q213" s="217"/>
      <c r="R213" s="183"/>
      <c r="T213" s="219" t="s">
        <v>5</v>
      </c>
      <c r="U213" s="54" t="s">
        <v>43</v>
      </c>
      <c r="V213" s="45"/>
      <c r="W213" s="220">
        <f>V213*K213</f>
        <v>0</v>
      </c>
      <c r="X213" s="220">
        <v>0</v>
      </c>
      <c r="Y213" s="220">
        <f>X213*K213</f>
        <v>0</v>
      </c>
      <c r="Z213" s="220">
        <v>0</v>
      </c>
      <c r="AA213" s="221">
        <f>Z213*K213</f>
        <v>0</v>
      </c>
      <c r="AR213" s="20" t="s">
        <v>205</v>
      </c>
      <c r="AT213" s="20" t="s">
        <v>201</v>
      </c>
      <c r="AU213" s="20" t="s">
        <v>83</v>
      </c>
      <c r="AY213" s="20" t="s">
        <v>200</v>
      </c>
      <c r="BE213" s="144">
        <f>IF(U213="základná",N213,0)</f>
        <v>0</v>
      </c>
      <c r="BF213" s="144">
        <f>IF(U213="znížená",N213,0)</f>
        <v>0</v>
      </c>
      <c r="BG213" s="144">
        <f>IF(U213="zákl. prenesená",N213,0)</f>
        <v>0</v>
      </c>
      <c r="BH213" s="144">
        <f>IF(U213="zníž. prenesená",N213,0)</f>
        <v>0</v>
      </c>
      <c r="BI213" s="144">
        <f>IF(U213="nulová",N213,0)</f>
        <v>0</v>
      </c>
      <c r="BJ213" s="20" t="s">
        <v>88</v>
      </c>
      <c r="BK213" s="144">
        <f>ROUND(L213*K213,2)</f>
        <v>0</v>
      </c>
      <c r="BL213" s="20" t="s">
        <v>205</v>
      </c>
      <c r="BM213" s="20" t="s">
        <v>427</v>
      </c>
    </row>
    <row r="214" spans="2:65" s="1" customFormat="1" ht="16.5" customHeight="1">
      <c r="B214" s="179"/>
      <c r="C214" s="213" t="s">
        <v>428</v>
      </c>
      <c r="D214" s="213" t="s">
        <v>201</v>
      </c>
      <c r="E214" s="214" t="s">
        <v>429</v>
      </c>
      <c r="F214" s="215" t="s">
        <v>430</v>
      </c>
      <c r="G214" s="215"/>
      <c r="H214" s="215"/>
      <c r="I214" s="215"/>
      <c r="J214" s="216" t="s">
        <v>234</v>
      </c>
      <c r="K214" s="217">
        <v>3</v>
      </c>
      <c r="L214" s="218">
        <v>0</v>
      </c>
      <c r="M214" s="218"/>
      <c r="N214" s="217">
        <f>ROUND(L214*K214,2)</f>
        <v>0</v>
      </c>
      <c r="O214" s="217"/>
      <c r="P214" s="217"/>
      <c r="Q214" s="217"/>
      <c r="R214" s="183"/>
      <c r="T214" s="219" t="s">
        <v>5</v>
      </c>
      <c r="U214" s="54" t="s">
        <v>43</v>
      </c>
      <c r="V214" s="45"/>
      <c r="W214" s="220">
        <f>V214*K214</f>
        <v>0</v>
      </c>
      <c r="X214" s="220">
        <v>0</v>
      </c>
      <c r="Y214" s="220">
        <f>X214*K214</f>
        <v>0</v>
      </c>
      <c r="Z214" s="220">
        <v>0</v>
      </c>
      <c r="AA214" s="221">
        <f>Z214*K214</f>
        <v>0</v>
      </c>
      <c r="AR214" s="20" t="s">
        <v>205</v>
      </c>
      <c r="AT214" s="20" t="s">
        <v>201</v>
      </c>
      <c r="AU214" s="20" t="s">
        <v>83</v>
      </c>
      <c r="AY214" s="20" t="s">
        <v>200</v>
      </c>
      <c r="BE214" s="144">
        <f>IF(U214="základná",N214,0)</f>
        <v>0</v>
      </c>
      <c r="BF214" s="144">
        <f>IF(U214="znížená",N214,0)</f>
        <v>0</v>
      </c>
      <c r="BG214" s="144">
        <f>IF(U214="zákl. prenesená",N214,0)</f>
        <v>0</v>
      </c>
      <c r="BH214" s="144">
        <f>IF(U214="zníž. prenesená",N214,0)</f>
        <v>0</v>
      </c>
      <c r="BI214" s="144">
        <f>IF(U214="nulová",N214,0)</f>
        <v>0</v>
      </c>
      <c r="BJ214" s="20" t="s">
        <v>88</v>
      </c>
      <c r="BK214" s="144">
        <f>ROUND(L214*K214,2)</f>
        <v>0</v>
      </c>
      <c r="BL214" s="20" t="s">
        <v>205</v>
      </c>
      <c r="BM214" s="20" t="s">
        <v>431</v>
      </c>
    </row>
    <row r="215" spans="2:65" s="1" customFormat="1" ht="16.5" customHeight="1">
      <c r="B215" s="179"/>
      <c r="C215" s="213" t="s">
        <v>318</v>
      </c>
      <c r="D215" s="213" t="s">
        <v>201</v>
      </c>
      <c r="E215" s="214" t="s">
        <v>432</v>
      </c>
      <c r="F215" s="215" t="s">
        <v>433</v>
      </c>
      <c r="G215" s="215"/>
      <c r="H215" s="215"/>
      <c r="I215" s="215"/>
      <c r="J215" s="216" t="s">
        <v>234</v>
      </c>
      <c r="K215" s="217">
        <v>2</v>
      </c>
      <c r="L215" s="218">
        <v>0</v>
      </c>
      <c r="M215" s="218"/>
      <c r="N215" s="217">
        <f>ROUND(L215*K215,2)</f>
        <v>0</v>
      </c>
      <c r="O215" s="217"/>
      <c r="P215" s="217"/>
      <c r="Q215" s="217"/>
      <c r="R215" s="183"/>
      <c r="T215" s="219" t="s">
        <v>5</v>
      </c>
      <c r="U215" s="54" t="s">
        <v>43</v>
      </c>
      <c r="V215" s="45"/>
      <c r="W215" s="220">
        <f>V215*K215</f>
        <v>0</v>
      </c>
      <c r="X215" s="220">
        <v>0</v>
      </c>
      <c r="Y215" s="220">
        <f>X215*K215</f>
        <v>0</v>
      </c>
      <c r="Z215" s="220">
        <v>0</v>
      </c>
      <c r="AA215" s="221">
        <f>Z215*K215</f>
        <v>0</v>
      </c>
      <c r="AR215" s="20" t="s">
        <v>205</v>
      </c>
      <c r="AT215" s="20" t="s">
        <v>201</v>
      </c>
      <c r="AU215" s="20" t="s">
        <v>83</v>
      </c>
      <c r="AY215" s="20" t="s">
        <v>200</v>
      </c>
      <c r="BE215" s="144">
        <f>IF(U215="základná",N215,0)</f>
        <v>0</v>
      </c>
      <c r="BF215" s="144">
        <f>IF(U215="znížená",N215,0)</f>
        <v>0</v>
      </c>
      <c r="BG215" s="144">
        <f>IF(U215="zákl. prenesená",N215,0)</f>
        <v>0</v>
      </c>
      <c r="BH215" s="144">
        <f>IF(U215="zníž. prenesená",N215,0)</f>
        <v>0</v>
      </c>
      <c r="BI215" s="144">
        <f>IF(U215="nulová",N215,0)</f>
        <v>0</v>
      </c>
      <c r="BJ215" s="20" t="s">
        <v>88</v>
      </c>
      <c r="BK215" s="144">
        <f>ROUND(L215*K215,2)</f>
        <v>0</v>
      </c>
      <c r="BL215" s="20" t="s">
        <v>205</v>
      </c>
      <c r="BM215" s="20" t="s">
        <v>434</v>
      </c>
    </row>
    <row r="216" spans="2:65" s="1" customFormat="1" ht="16.5" customHeight="1">
      <c r="B216" s="179"/>
      <c r="C216" s="213" t="s">
        <v>435</v>
      </c>
      <c r="D216" s="213" t="s">
        <v>201</v>
      </c>
      <c r="E216" s="214" t="s">
        <v>436</v>
      </c>
      <c r="F216" s="215" t="s">
        <v>437</v>
      </c>
      <c r="G216" s="215"/>
      <c r="H216" s="215"/>
      <c r="I216" s="215"/>
      <c r="J216" s="216" t="s">
        <v>234</v>
      </c>
      <c r="K216" s="217">
        <v>5</v>
      </c>
      <c r="L216" s="218">
        <v>0</v>
      </c>
      <c r="M216" s="218"/>
      <c r="N216" s="217">
        <f>ROUND(L216*K216,2)</f>
        <v>0</v>
      </c>
      <c r="O216" s="217"/>
      <c r="P216" s="217"/>
      <c r="Q216" s="217"/>
      <c r="R216" s="183"/>
      <c r="T216" s="219" t="s">
        <v>5</v>
      </c>
      <c r="U216" s="54" t="s">
        <v>43</v>
      </c>
      <c r="V216" s="45"/>
      <c r="W216" s="220">
        <f>V216*K216</f>
        <v>0</v>
      </c>
      <c r="X216" s="220">
        <v>0</v>
      </c>
      <c r="Y216" s="220">
        <f>X216*K216</f>
        <v>0</v>
      </c>
      <c r="Z216" s="220">
        <v>0</v>
      </c>
      <c r="AA216" s="221">
        <f>Z216*K216</f>
        <v>0</v>
      </c>
      <c r="AR216" s="20" t="s">
        <v>205</v>
      </c>
      <c r="AT216" s="20" t="s">
        <v>201</v>
      </c>
      <c r="AU216" s="20" t="s">
        <v>83</v>
      </c>
      <c r="AY216" s="20" t="s">
        <v>200</v>
      </c>
      <c r="BE216" s="144">
        <f>IF(U216="základná",N216,0)</f>
        <v>0</v>
      </c>
      <c r="BF216" s="144">
        <f>IF(U216="znížená",N216,0)</f>
        <v>0</v>
      </c>
      <c r="BG216" s="144">
        <f>IF(U216="zákl. prenesená",N216,0)</f>
        <v>0</v>
      </c>
      <c r="BH216" s="144">
        <f>IF(U216="zníž. prenesená",N216,0)</f>
        <v>0</v>
      </c>
      <c r="BI216" s="144">
        <f>IF(U216="nulová",N216,0)</f>
        <v>0</v>
      </c>
      <c r="BJ216" s="20" t="s">
        <v>88</v>
      </c>
      <c r="BK216" s="144">
        <f>ROUND(L216*K216,2)</f>
        <v>0</v>
      </c>
      <c r="BL216" s="20" t="s">
        <v>205</v>
      </c>
      <c r="BM216" s="20" t="s">
        <v>438</v>
      </c>
    </row>
    <row r="217" spans="2:65" s="1" customFormat="1" ht="16.5" customHeight="1">
      <c r="B217" s="179"/>
      <c r="C217" s="213" t="s">
        <v>321</v>
      </c>
      <c r="D217" s="213" t="s">
        <v>201</v>
      </c>
      <c r="E217" s="214" t="s">
        <v>439</v>
      </c>
      <c r="F217" s="215" t="s">
        <v>440</v>
      </c>
      <c r="G217" s="215"/>
      <c r="H217" s="215"/>
      <c r="I217" s="215"/>
      <c r="J217" s="216" t="s">
        <v>441</v>
      </c>
      <c r="K217" s="217">
        <v>26.25</v>
      </c>
      <c r="L217" s="218">
        <v>0</v>
      </c>
      <c r="M217" s="218"/>
      <c r="N217" s="217">
        <f>ROUND(L217*K217,2)</f>
        <v>0</v>
      </c>
      <c r="O217" s="217"/>
      <c r="P217" s="217"/>
      <c r="Q217" s="217"/>
      <c r="R217" s="183"/>
      <c r="T217" s="219" t="s">
        <v>5</v>
      </c>
      <c r="U217" s="54" t="s">
        <v>43</v>
      </c>
      <c r="V217" s="45"/>
      <c r="W217" s="220">
        <f>V217*K217</f>
        <v>0</v>
      </c>
      <c r="X217" s="220">
        <v>0</v>
      </c>
      <c r="Y217" s="220">
        <f>X217*K217</f>
        <v>0</v>
      </c>
      <c r="Z217" s="220">
        <v>0</v>
      </c>
      <c r="AA217" s="221">
        <f>Z217*K217</f>
        <v>0</v>
      </c>
      <c r="AR217" s="20" t="s">
        <v>205</v>
      </c>
      <c r="AT217" s="20" t="s">
        <v>201</v>
      </c>
      <c r="AU217" s="20" t="s">
        <v>83</v>
      </c>
      <c r="AY217" s="20" t="s">
        <v>200</v>
      </c>
      <c r="BE217" s="144">
        <f>IF(U217="základná",N217,0)</f>
        <v>0</v>
      </c>
      <c r="BF217" s="144">
        <f>IF(U217="znížená",N217,0)</f>
        <v>0</v>
      </c>
      <c r="BG217" s="144">
        <f>IF(U217="zákl. prenesená",N217,0)</f>
        <v>0</v>
      </c>
      <c r="BH217" s="144">
        <f>IF(U217="zníž. prenesená",N217,0)</f>
        <v>0</v>
      </c>
      <c r="BI217" s="144">
        <f>IF(U217="nulová",N217,0)</f>
        <v>0</v>
      </c>
      <c r="BJ217" s="20" t="s">
        <v>88</v>
      </c>
      <c r="BK217" s="144">
        <f>ROUND(L217*K217,2)</f>
        <v>0</v>
      </c>
      <c r="BL217" s="20" t="s">
        <v>205</v>
      </c>
      <c r="BM217" s="20" t="s">
        <v>442</v>
      </c>
    </row>
    <row r="218" spans="2:65" s="1" customFormat="1" ht="16.5" customHeight="1">
      <c r="B218" s="179"/>
      <c r="C218" s="213" t="s">
        <v>443</v>
      </c>
      <c r="D218" s="213" t="s">
        <v>201</v>
      </c>
      <c r="E218" s="214" t="s">
        <v>444</v>
      </c>
      <c r="F218" s="215" t="s">
        <v>445</v>
      </c>
      <c r="G218" s="215"/>
      <c r="H218" s="215"/>
      <c r="I218" s="215"/>
      <c r="J218" s="216" t="s">
        <v>234</v>
      </c>
      <c r="K218" s="217">
        <v>1</v>
      </c>
      <c r="L218" s="218">
        <v>0</v>
      </c>
      <c r="M218" s="218"/>
      <c r="N218" s="217">
        <f>ROUND(L218*K218,2)</f>
        <v>0</v>
      </c>
      <c r="O218" s="217"/>
      <c r="P218" s="217"/>
      <c r="Q218" s="217"/>
      <c r="R218" s="183"/>
      <c r="T218" s="219" t="s">
        <v>5</v>
      </c>
      <c r="U218" s="54" t="s">
        <v>43</v>
      </c>
      <c r="V218" s="45"/>
      <c r="W218" s="220">
        <f>V218*K218</f>
        <v>0</v>
      </c>
      <c r="X218" s="220">
        <v>0</v>
      </c>
      <c r="Y218" s="220">
        <f>X218*K218</f>
        <v>0</v>
      </c>
      <c r="Z218" s="220">
        <v>0</v>
      </c>
      <c r="AA218" s="221">
        <f>Z218*K218</f>
        <v>0</v>
      </c>
      <c r="AR218" s="20" t="s">
        <v>205</v>
      </c>
      <c r="AT218" s="20" t="s">
        <v>201</v>
      </c>
      <c r="AU218" s="20" t="s">
        <v>83</v>
      </c>
      <c r="AY218" s="20" t="s">
        <v>200</v>
      </c>
      <c r="BE218" s="144">
        <f>IF(U218="základná",N218,0)</f>
        <v>0</v>
      </c>
      <c r="BF218" s="144">
        <f>IF(U218="znížená",N218,0)</f>
        <v>0</v>
      </c>
      <c r="BG218" s="144">
        <f>IF(U218="zákl. prenesená",N218,0)</f>
        <v>0</v>
      </c>
      <c r="BH218" s="144">
        <f>IF(U218="zníž. prenesená",N218,0)</f>
        <v>0</v>
      </c>
      <c r="BI218" s="144">
        <f>IF(U218="nulová",N218,0)</f>
        <v>0</v>
      </c>
      <c r="BJ218" s="20" t="s">
        <v>88</v>
      </c>
      <c r="BK218" s="144">
        <f>ROUND(L218*K218,2)</f>
        <v>0</v>
      </c>
      <c r="BL218" s="20" t="s">
        <v>205</v>
      </c>
      <c r="BM218" s="20" t="s">
        <v>446</v>
      </c>
    </row>
    <row r="219" spans="2:63" s="1" customFormat="1" ht="49.9" customHeight="1">
      <c r="B219" s="44"/>
      <c r="C219" s="45"/>
      <c r="D219" s="203" t="s">
        <v>447</v>
      </c>
      <c r="E219" s="45"/>
      <c r="F219" s="45"/>
      <c r="G219" s="45"/>
      <c r="H219" s="45"/>
      <c r="I219" s="45"/>
      <c r="J219" s="45"/>
      <c r="K219" s="45"/>
      <c r="L219" s="45"/>
      <c r="M219" s="45"/>
      <c r="N219" s="224">
        <f>BK219</f>
        <v>0</v>
      </c>
      <c r="O219" s="225"/>
      <c r="P219" s="225"/>
      <c r="Q219" s="225"/>
      <c r="R219" s="46"/>
      <c r="T219" s="226"/>
      <c r="U219" s="70"/>
      <c r="V219" s="70"/>
      <c r="W219" s="70"/>
      <c r="X219" s="70"/>
      <c r="Y219" s="70"/>
      <c r="Z219" s="70"/>
      <c r="AA219" s="72"/>
      <c r="AT219" s="20" t="s">
        <v>75</v>
      </c>
      <c r="AU219" s="20" t="s">
        <v>76</v>
      </c>
      <c r="AY219" s="20" t="s">
        <v>448</v>
      </c>
      <c r="BK219" s="144">
        <v>0</v>
      </c>
    </row>
    <row r="220" spans="2:18" s="1" customFormat="1" ht="6.95" customHeight="1">
      <c r="B220" s="73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5"/>
    </row>
  </sheetData>
  <mergeCells count="306">
    <mergeCell ref="N212:Q212"/>
    <mergeCell ref="N211:Q211"/>
    <mergeCell ref="N213:Q213"/>
    <mergeCell ref="N214:Q214"/>
    <mergeCell ref="N215:Q215"/>
    <mergeCell ref="N216:Q216"/>
    <mergeCell ref="N217:Q217"/>
    <mergeCell ref="N218:Q218"/>
    <mergeCell ref="N210:Q210"/>
    <mergeCell ref="N219:Q219"/>
    <mergeCell ref="F216:I216"/>
    <mergeCell ref="F215:I215"/>
    <mergeCell ref="F217:I217"/>
    <mergeCell ref="F218:I218"/>
    <mergeCell ref="L202:M202"/>
    <mergeCell ref="L201:M201"/>
    <mergeCell ref="L203:M203"/>
    <mergeCell ref="L204:M204"/>
    <mergeCell ref="L205:M205"/>
    <mergeCell ref="L206:M206"/>
    <mergeCell ref="L207:M207"/>
    <mergeCell ref="L209:M209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N172:Q172"/>
    <mergeCell ref="N171:Q171"/>
    <mergeCell ref="F160:I160"/>
    <mergeCell ref="F161:I161"/>
    <mergeCell ref="F162:I162"/>
    <mergeCell ref="F163:I163"/>
    <mergeCell ref="F165:I165"/>
    <mergeCell ref="F166:I166"/>
    <mergeCell ref="F168:I168"/>
    <mergeCell ref="F169:I169"/>
    <mergeCell ref="F170:I170"/>
    <mergeCell ref="F171:I171"/>
    <mergeCell ref="F172:I172"/>
    <mergeCell ref="F173:I173"/>
    <mergeCell ref="F174:I174"/>
    <mergeCell ref="F176:I176"/>
    <mergeCell ref="L162:M162"/>
    <mergeCell ref="L163:M163"/>
    <mergeCell ref="L165:M165"/>
    <mergeCell ref="L166:M166"/>
    <mergeCell ref="L168:M168"/>
    <mergeCell ref="L169:M169"/>
    <mergeCell ref="L170:M170"/>
    <mergeCell ref="L171:M171"/>
    <mergeCell ref="L172:M172"/>
    <mergeCell ref="L173:M173"/>
    <mergeCell ref="L174:M174"/>
    <mergeCell ref="L176:M176"/>
    <mergeCell ref="L178:M178"/>
    <mergeCell ref="L179:M179"/>
    <mergeCell ref="L180:M180"/>
    <mergeCell ref="N190:Q190"/>
    <mergeCell ref="N189:Q189"/>
    <mergeCell ref="N191:Q191"/>
    <mergeCell ref="F178:I178"/>
    <mergeCell ref="F180:I180"/>
    <mergeCell ref="F179:I179"/>
    <mergeCell ref="F181:I181"/>
    <mergeCell ref="F183:I183"/>
    <mergeCell ref="F185:I185"/>
    <mergeCell ref="F186:I186"/>
    <mergeCell ref="F187:I187"/>
    <mergeCell ref="F188:I188"/>
    <mergeCell ref="F189:I189"/>
    <mergeCell ref="F190:I190"/>
    <mergeCell ref="F192:I192"/>
    <mergeCell ref="F193:I193"/>
    <mergeCell ref="F194:I194"/>
    <mergeCell ref="F195:I195"/>
    <mergeCell ref="L181:M181"/>
    <mergeCell ref="L183:M183"/>
    <mergeCell ref="L185:M185"/>
    <mergeCell ref="L186:M186"/>
    <mergeCell ref="L187:M187"/>
    <mergeCell ref="L188:M188"/>
    <mergeCell ref="L189:M189"/>
    <mergeCell ref="L190:M190"/>
    <mergeCell ref="L192:M192"/>
    <mergeCell ref="L193:M193"/>
    <mergeCell ref="L194:M194"/>
    <mergeCell ref="L195:M195"/>
    <mergeCell ref="L196:M196"/>
    <mergeCell ref="L198:M198"/>
    <mergeCell ref="L199:M199"/>
    <mergeCell ref="N209:Q209"/>
    <mergeCell ref="N200:Q200"/>
    <mergeCell ref="N208:Q208"/>
    <mergeCell ref="F196:I196"/>
    <mergeCell ref="F198:I198"/>
    <mergeCell ref="F199:I199"/>
    <mergeCell ref="F201:I201"/>
    <mergeCell ref="F202:I202"/>
    <mergeCell ref="F203:I203"/>
    <mergeCell ref="F204:I204"/>
    <mergeCell ref="F205:I205"/>
    <mergeCell ref="F206:I206"/>
    <mergeCell ref="F207:I207"/>
    <mergeCell ref="F209:I209"/>
    <mergeCell ref="F211:I211"/>
    <mergeCell ref="F212:I212"/>
    <mergeCell ref="F213:I213"/>
    <mergeCell ref="F214:I214"/>
    <mergeCell ref="N155:Q155"/>
    <mergeCell ref="N156:Q156"/>
    <mergeCell ref="N157:Q157"/>
    <mergeCell ref="N158:Q158"/>
    <mergeCell ref="N160:Q160"/>
    <mergeCell ref="N161:Q161"/>
    <mergeCell ref="N162:Q162"/>
    <mergeCell ref="N163:Q163"/>
    <mergeCell ref="N165:Q165"/>
    <mergeCell ref="N166:Q166"/>
    <mergeCell ref="N168:Q168"/>
    <mergeCell ref="N169:Q169"/>
    <mergeCell ref="N170:Q170"/>
    <mergeCell ref="N159:Q159"/>
    <mergeCell ref="N164:Q164"/>
    <mergeCell ref="N167:Q167"/>
    <mergeCell ref="N173:Q173"/>
    <mergeCell ref="N174:Q174"/>
    <mergeCell ref="N176:Q176"/>
    <mergeCell ref="N178:Q178"/>
    <mergeCell ref="N179:Q179"/>
    <mergeCell ref="N180:Q180"/>
    <mergeCell ref="N181:Q181"/>
    <mergeCell ref="N183:Q183"/>
    <mergeCell ref="N185:Q185"/>
    <mergeCell ref="N186:Q186"/>
    <mergeCell ref="N187:Q187"/>
    <mergeCell ref="N188:Q188"/>
    <mergeCell ref="N175:Q175"/>
    <mergeCell ref="N177:Q177"/>
    <mergeCell ref="N182:Q182"/>
    <mergeCell ref="N184:Q184"/>
    <mergeCell ref="N192:Q192"/>
    <mergeCell ref="N194:Q194"/>
    <mergeCell ref="N193:Q193"/>
    <mergeCell ref="N195:Q195"/>
    <mergeCell ref="N196:Q196"/>
    <mergeCell ref="N198:Q198"/>
    <mergeCell ref="N199:Q199"/>
    <mergeCell ref="N201:Q201"/>
    <mergeCell ref="N202:Q202"/>
    <mergeCell ref="N203:Q203"/>
    <mergeCell ref="N204:Q204"/>
    <mergeCell ref="N205:Q205"/>
    <mergeCell ref="N206:Q206"/>
    <mergeCell ref="N207:Q207"/>
    <mergeCell ref="N197:Q19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113:Q113"/>
    <mergeCell ref="L115:Q115"/>
    <mergeCell ref="C121:Q121"/>
    <mergeCell ref="F123:P123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N133:Q133"/>
    <mergeCell ref="N134:Q134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L138:M138"/>
    <mergeCell ref="N138:Q138"/>
    <mergeCell ref="L139:M139"/>
    <mergeCell ref="N139:Q139"/>
    <mergeCell ref="F138:I138"/>
    <mergeCell ref="F141:I141"/>
    <mergeCell ref="F139:I139"/>
    <mergeCell ref="N153:Q153"/>
    <mergeCell ref="N152:Q152"/>
    <mergeCell ref="N154:Q154"/>
    <mergeCell ref="F142:I142"/>
    <mergeCell ref="F145:I145"/>
    <mergeCell ref="F143:I143"/>
    <mergeCell ref="F144:I144"/>
    <mergeCell ref="F146:I146"/>
    <mergeCell ref="F147:I147"/>
    <mergeCell ref="F149:I149"/>
    <mergeCell ref="F150:I150"/>
    <mergeCell ref="F151:I151"/>
    <mergeCell ref="F152:I152"/>
    <mergeCell ref="F153:I153"/>
    <mergeCell ref="F155:I155"/>
    <mergeCell ref="F156:I156"/>
    <mergeCell ref="F157:I157"/>
    <mergeCell ref="F158:I158"/>
    <mergeCell ref="L144:M144"/>
    <mergeCell ref="L150:M150"/>
    <mergeCell ref="L147:M147"/>
    <mergeCell ref="L145:M145"/>
    <mergeCell ref="L146:M146"/>
    <mergeCell ref="L149:M149"/>
    <mergeCell ref="L151:M151"/>
    <mergeCell ref="L152:M152"/>
    <mergeCell ref="L153:M153"/>
    <mergeCell ref="L155:M155"/>
    <mergeCell ref="L156:M156"/>
    <mergeCell ref="L157:M157"/>
    <mergeCell ref="L158:M158"/>
    <mergeCell ref="L160:M160"/>
    <mergeCell ref="L161:M161"/>
    <mergeCell ref="N140:Q140"/>
    <mergeCell ref="L141:M141"/>
    <mergeCell ref="N141:Q141"/>
    <mergeCell ref="L142:M142"/>
    <mergeCell ref="N142:Q142"/>
    <mergeCell ref="L143:M143"/>
    <mergeCell ref="N143:Q143"/>
    <mergeCell ref="N144:Q144"/>
    <mergeCell ref="N145:Q145"/>
    <mergeCell ref="N146:Q146"/>
    <mergeCell ref="N147:Q147"/>
    <mergeCell ref="N149:Q149"/>
    <mergeCell ref="N150:Q150"/>
    <mergeCell ref="N151:Q151"/>
    <mergeCell ref="N148:Q148"/>
  </mergeCells>
  <hyperlinks>
    <hyperlink ref="F1:G1" location="C2" display="1) Krycí list rozpočtu"/>
    <hyperlink ref="H1:K1" location="C87" display="2) Rekapitulácia rozpočtu"/>
    <hyperlink ref="L1" location="C132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92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151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449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N96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(SUM(BE96:BE103)+SUM(BE122:BE147))</f>
        <v>0</v>
      </c>
      <c r="I33" s="45"/>
      <c r="J33" s="45"/>
      <c r="K33" s="45"/>
      <c r="L33" s="45"/>
      <c r="M33" s="162">
        <f>ROUND((SUM(BE96:BE103)+SUM(BE122:BE147)),2)*F33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(SUM(BF96:BF103)+SUM(BF122:BF147))</f>
        <v>0</v>
      </c>
      <c r="I34" s="45"/>
      <c r="J34" s="45"/>
      <c r="K34" s="45"/>
      <c r="L34" s="45"/>
      <c r="M34" s="162">
        <f>ROUND((SUM(BF96:BF103)+SUM(BF122:BF147)),2)*F34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(SUM(BG96:BG103)+SUM(BG122:BG147))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(SUM(BH96:BH103)+SUM(BH122:BH147))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(SUM(BI96:BI103)+SUM(BI122:BI147))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151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01-02 - 02 - Základy pre VF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N122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161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N123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450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N128</f>
        <v>0</v>
      </c>
      <c r="O91" s="172"/>
      <c r="P91" s="172"/>
      <c r="Q91" s="172"/>
      <c r="R91" s="175"/>
    </row>
    <row r="92" spans="2:18" s="7" customFormat="1" ht="24.95" customHeight="1">
      <c r="B92" s="171"/>
      <c r="C92" s="172"/>
      <c r="D92" s="173" t="s">
        <v>166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4">
        <f>N135</f>
        <v>0</v>
      </c>
      <c r="O92" s="172"/>
      <c r="P92" s="172"/>
      <c r="Q92" s="172"/>
      <c r="R92" s="175"/>
    </row>
    <row r="93" spans="2:18" s="7" customFormat="1" ht="24.95" customHeight="1">
      <c r="B93" s="171"/>
      <c r="C93" s="172"/>
      <c r="D93" s="173" t="s">
        <v>170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4">
        <f>N144</f>
        <v>0</v>
      </c>
      <c r="O93" s="172"/>
      <c r="P93" s="172"/>
      <c r="Q93" s="172"/>
      <c r="R93" s="175"/>
    </row>
    <row r="94" spans="2:18" s="7" customFormat="1" ht="24.95" customHeight="1">
      <c r="B94" s="171"/>
      <c r="C94" s="172"/>
      <c r="D94" s="173" t="s">
        <v>451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N146</f>
        <v>0</v>
      </c>
      <c r="O94" s="172"/>
      <c r="P94" s="172"/>
      <c r="Q94" s="172"/>
      <c r="R94" s="175"/>
    </row>
    <row r="95" spans="2:18" s="1" customFormat="1" ht="21.8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6"/>
    </row>
    <row r="96" spans="2:21" s="1" customFormat="1" ht="29.25" customHeight="1">
      <c r="B96" s="44"/>
      <c r="C96" s="169" t="s">
        <v>177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170">
        <f>ROUND(N97+N98+N99+N100+N101+N102,2)</f>
        <v>0</v>
      </c>
      <c r="O96" s="176"/>
      <c r="P96" s="176"/>
      <c r="Q96" s="176"/>
      <c r="R96" s="46"/>
      <c r="T96" s="177"/>
      <c r="U96" s="178" t="s">
        <v>40</v>
      </c>
    </row>
    <row r="97" spans="2:65" s="1" customFormat="1" ht="18" customHeight="1">
      <c r="B97" s="179"/>
      <c r="C97" s="180"/>
      <c r="D97" s="145" t="s">
        <v>178</v>
      </c>
      <c r="E97" s="181"/>
      <c r="F97" s="181"/>
      <c r="G97" s="181"/>
      <c r="H97" s="181"/>
      <c r="I97" s="180"/>
      <c r="J97" s="180"/>
      <c r="K97" s="180"/>
      <c r="L97" s="180"/>
      <c r="M97" s="180"/>
      <c r="N97" s="140">
        <f>ROUND(N89*T97,2)</f>
        <v>0</v>
      </c>
      <c r="O97" s="182"/>
      <c r="P97" s="182"/>
      <c r="Q97" s="182"/>
      <c r="R97" s="183"/>
      <c r="S97" s="184"/>
      <c r="T97" s="185"/>
      <c r="U97" s="186" t="s">
        <v>43</v>
      </c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7" t="s">
        <v>179</v>
      </c>
      <c r="AZ97" s="184"/>
      <c r="BA97" s="184"/>
      <c r="BB97" s="184"/>
      <c r="BC97" s="184"/>
      <c r="BD97" s="184"/>
      <c r="BE97" s="188">
        <f>IF(U97="základná",N97,0)</f>
        <v>0</v>
      </c>
      <c r="BF97" s="188">
        <f>IF(U97="znížená",N97,0)</f>
        <v>0</v>
      </c>
      <c r="BG97" s="188">
        <f>IF(U97="zákl. prenesená",N97,0)</f>
        <v>0</v>
      </c>
      <c r="BH97" s="188">
        <f>IF(U97="zníž. prenesená",N97,0)</f>
        <v>0</v>
      </c>
      <c r="BI97" s="188">
        <f>IF(U97="nulová",N97,0)</f>
        <v>0</v>
      </c>
      <c r="BJ97" s="187" t="s">
        <v>88</v>
      </c>
      <c r="BK97" s="184"/>
      <c r="BL97" s="184"/>
      <c r="BM97" s="184"/>
    </row>
    <row r="98" spans="2:65" s="1" customFormat="1" ht="18" customHeight="1">
      <c r="B98" s="179"/>
      <c r="C98" s="180"/>
      <c r="D98" s="145" t="s">
        <v>180</v>
      </c>
      <c r="E98" s="181"/>
      <c r="F98" s="181"/>
      <c r="G98" s="181"/>
      <c r="H98" s="181"/>
      <c r="I98" s="180"/>
      <c r="J98" s="180"/>
      <c r="K98" s="180"/>
      <c r="L98" s="180"/>
      <c r="M98" s="180"/>
      <c r="N98" s="140">
        <f>ROUND(N89*T98,2)</f>
        <v>0</v>
      </c>
      <c r="O98" s="182"/>
      <c r="P98" s="182"/>
      <c r="Q98" s="182"/>
      <c r="R98" s="183"/>
      <c r="S98" s="184"/>
      <c r="T98" s="185"/>
      <c r="U98" s="186" t="s">
        <v>43</v>
      </c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7" t="s">
        <v>179</v>
      </c>
      <c r="AZ98" s="184"/>
      <c r="BA98" s="184"/>
      <c r="BB98" s="184"/>
      <c r="BC98" s="184"/>
      <c r="BD98" s="184"/>
      <c r="BE98" s="188">
        <f>IF(U98="základná",N98,0)</f>
        <v>0</v>
      </c>
      <c r="BF98" s="188">
        <f>IF(U98="znížená",N98,0)</f>
        <v>0</v>
      </c>
      <c r="BG98" s="188">
        <f>IF(U98="zákl. prenesená",N98,0)</f>
        <v>0</v>
      </c>
      <c r="BH98" s="188">
        <f>IF(U98="zníž. prenesená",N98,0)</f>
        <v>0</v>
      </c>
      <c r="BI98" s="188">
        <f>IF(U98="nulová",N98,0)</f>
        <v>0</v>
      </c>
      <c r="BJ98" s="187" t="s">
        <v>88</v>
      </c>
      <c r="BK98" s="184"/>
      <c r="BL98" s="184"/>
      <c r="BM98" s="184"/>
    </row>
    <row r="99" spans="2:65" s="1" customFormat="1" ht="18" customHeight="1">
      <c r="B99" s="179"/>
      <c r="C99" s="180"/>
      <c r="D99" s="145" t="s">
        <v>181</v>
      </c>
      <c r="E99" s="181"/>
      <c r="F99" s="181"/>
      <c r="G99" s="181"/>
      <c r="H99" s="181"/>
      <c r="I99" s="180"/>
      <c r="J99" s="180"/>
      <c r="K99" s="180"/>
      <c r="L99" s="180"/>
      <c r="M99" s="180"/>
      <c r="N99" s="140">
        <f>ROUND(N89*T99,2)</f>
        <v>0</v>
      </c>
      <c r="O99" s="182"/>
      <c r="P99" s="182"/>
      <c r="Q99" s="182"/>
      <c r="R99" s="183"/>
      <c r="S99" s="184"/>
      <c r="T99" s="185"/>
      <c r="U99" s="186" t="s">
        <v>43</v>
      </c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7" t="s">
        <v>179</v>
      </c>
      <c r="AZ99" s="184"/>
      <c r="BA99" s="184"/>
      <c r="BB99" s="184"/>
      <c r="BC99" s="184"/>
      <c r="BD99" s="184"/>
      <c r="BE99" s="188">
        <f>IF(U99="základná",N99,0)</f>
        <v>0</v>
      </c>
      <c r="BF99" s="188">
        <f>IF(U99="znížená",N99,0)</f>
        <v>0</v>
      </c>
      <c r="BG99" s="188">
        <f>IF(U99="zákl. prenesená",N99,0)</f>
        <v>0</v>
      </c>
      <c r="BH99" s="188">
        <f>IF(U99="zníž. prenesená",N99,0)</f>
        <v>0</v>
      </c>
      <c r="BI99" s="188">
        <f>IF(U99="nulová",N99,0)</f>
        <v>0</v>
      </c>
      <c r="BJ99" s="187" t="s">
        <v>88</v>
      </c>
      <c r="BK99" s="184"/>
      <c r="BL99" s="184"/>
      <c r="BM99" s="184"/>
    </row>
    <row r="100" spans="2:65" s="1" customFormat="1" ht="18" customHeight="1">
      <c r="B100" s="179"/>
      <c r="C100" s="180"/>
      <c r="D100" s="145" t="s">
        <v>182</v>
      </c>
      <c r="E100" s="181"/>
      <c r="F100" s="181"/>
      <c r="G100" s="181"/>
      <c r="H100" s="181"/>
      <c r="I100" s="180"/>
      <c r="J100" s="180"/>
      <c r="K100" s="180"/>
      <c r="L100" s="180"/>
      <c r="M100" s="180"/>
      <c r="N100" s="140">
        <f>ROUND(N89*T100,2)</f>
        <v>0</v>
      </c>
      <c r="O100" s="182"/>
      <c r="P100" s="182"/>
      <c r="Q100" s="182"/>
      <c r="R100" s="183"/>
      <c r="S100" s="184"/>
      <c r="T100" s="185"/>
      <c r="U100" s="186" t="s">
        <v>43</v>
      </c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7" t="s">
        <v>179</v>
      </c>
      <c r="AZ100" s="184"/>
      <c r="BA100" s="184"/>
      <c r="BB100" s="184"/>
      <c r="BC100" s="184"/>
      <c r="BD100" s="184"/>
      <c r="BE100" s="188">
        <f>IF(U100="základná",N100,0)</f>
        <v>0</v>
      </c>
      <c r="BF100" s="188">
        <f>IF(U100="znížená",N100,0)</f>
        <v>0</v>
      </c>
      <c r="BG100" s="188">
        <f>IF(U100="zákl. prenesená",N100,0)</f>
        <v>0</v>
      </c>
      <c r="BH100" s="188">
        <f>IF(U100="zníž. prenesená",N100,0)</f>
        <v>0</v>
      </c>
      <c r="BI100" s="188">
        <f>IF(U100="nulová",N100,0)</f>
        <v>0</v>
      </c>
      <c r="BJ100" s="187" t="s">
        <v>88</v>
      </c>
      <c r="BK100" s="184"/>
      <c r="BL100" s="184"/>
      <c r="BM100" s="184"/>
    </row>
    <row r="101" spans="2:65" s="1" customFormat="1" ht="18" customHeight="1">
      <c r="B101" s="179"/>
      <c r="C101" s="180"/>
      <c r="D101" s="145" t="s">
        <v>183</v>
      </c>
      <c r="E101" s="181"/>
      <c r="F101" s="181"/>
      <c r="G101" s="181"/>
      <c r="H101" s="181"/>
      <c r="I101" s="180"/>
      <c r="J101" s="180"/>
      <c r="K101" s="180"/>
      <c r="L101" s="180"/>
      <c r="M101" s="180"/>
      <c r="N101" s="140">
        <f>ROUND(N89*T101,2)</f>
        <v>0</v>
      </c>
      <c r="O101" s="182"/>
      <c r="P101" s="182"/>
      <c r="Q101" s="182"/>
      <c r="R101" s="183"/>
      <c r="S101" s="184"/>
      <c r="T101" s="185"/>
      <c r="U101" s="186" t="s">
        <v>43</v>
      </c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7" t="s">
        <v>179</v>
      </c>
      <c r="AZ101" s="184"/>
      <c r="BA101" s="184"/>
      <c r="BB101" s="184"/>
      <c r="BC101" s="184"/>
      <c r="BD101" s="184"/>
      <c r="BE101" s="188">
        <f>IF(U101="základná",N101,0)</f>
        <v>0</v>
      </c>
      <c r="BF101" s="188">
        <f>IF(U101="znížená",N101,0)</f>
        <v>0</v>
      </c>
      <c r="BG101" s="188">
        <f>IF(U101="zákl. prenesená",N101,0)</f>
        <v>0</v>
      </c>
      <c r="BH101" s="188">
        <f>IF(U101="zníž. prenesená",N101,0)</f>
        <v>0</v>
      </c>
      <c r="BI101" s="188">
        <f>IF(U101="nulová",N101,0)</f>
        <v>0</v>
      </c>
      <c r="BJ101" s="187" t="s">
        <v>88</v>
      </c>
      <c r="BK101" s="184"/>
      <c r="BL101" s="184"/>
      <c r="BM101" s="184"/>
    </row>
    <row r="102" spans="2:65" s="1" customFormat="1" ht="18" customHeight="1">
      <c r="B102" s="179"/>
      <c r="C102" s="180"/>
      <c r="D102" s="181" t="s">
        <v>184</v>
      </c>
      <c r="E102" s="180"/>
      <c r="F102" s="180"/>
      <c r="G102" s="180"/>
      <c r="H102" s="180"/>
      <c r="I102" s="180"/>
      <c r="J102" s="180"/>
      <c r="K102" s="180"/>
      <c r="L102" s="180"/>
      <c r="M102" s="180"/>
      <c r="N102" s="140">
        <f>ROUND(N89*T102,2)</f>
        <v>0</v>
      </c>
      <c r="O102" s="182"/>
      <c r="P102" s="182"/>
      <c r="Q102" s="182"/>
      <c r="R102" s="183"/>
      <c r="S102" s="184"/>
      <c r="T102" s="189"/>
      <c r="U102" s="190" t="s">
        <v>43</v>
      </c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7" t="s">
        <v>185</v>
      </c>
      <c r="AZ102" s="184"/>
      <c r="BA102" s="184"/>
      <c r="BB102" s="184"/>
      <c r="BC102" s="184"/>
      <c r="BD102" s="184"/>
      <c r="BE102" s="188">
        <f>IF(U102="základná",N102,0)</f>
        <v>0</v>
      </c>
      <c r="BF102" s="188">
        <f>IF(U102="znížená",N102,0)</f>
        <v>0</v>
      </c>
      <c r="BG102" s="188">
        <f>IF(U102="zákl. prenesená",N102,0)</f>
        <v>0</v>
      </c>
      <c r="BH102" s="188">
        <f>IF(U102="zníž. prenesená",N102,0)</f>
        <v>0</v>
      </c>
      <c r="BI102" s="188">
        <f>IF(U102="nulová",N102,0)</f>
        <v>0</v>
      </c>
      <c r="BJ102" s="187" t="s">
        <v>88</v>
      </c>
      <c r="BK102" s="184"/>
      <c r="BL102" s="184"/>
      <c r="BM102" s="184"/>
    </row>
    <row r="103" spans="2:18" s="1" customFormat="1" ht="13.5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1" customFormat="1" ht="29.25" customHeight="1">
      <c r="B104" s="44"/>
      <c r="C104" s="150" t="s">
        <v>143</v>
      </c>
      <c r="D104" s="151"/>
      <c r="E104" s="151"/>
      <c r="F104" s="151"/>
      <c r="G104" s="151"/>
      <c r="H104" s="151"/>
      <c r="I104" s="151"/>
      <c r="J104" s="151"/>
      <c r="K104" s="151"/>
      <c r="L104" s="152">
        <f>ROUND(SUM(N89+N96),2)</f>
        <v>0</v>
      </c>
      <c r="M104" s="152"/>
      <c r="N104" s="152"/>
      <c r="O104" s="152"/>
      <c r="P104" s="152"/>
      <c r="Q104" s="152"/>
      <c r="R104" s="46"/>
    </row>
    <row r="105" spans="2:18" s="1" customFormat="1" ht="6.95" customHeight="1"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5"/>
    </row>
    <row r="109" spans="2:18" s="1" customFormat="1" ht="6.95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</row>
    <row r="110" spans="2:18" s="1" customFormat="1" ht="36.95" customHeight="1">
      <c r="B110" s="44"/>
      <c r="C110" s="25" t="s">
        <v>186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1" customFormat="1" ht="30" customHeight="1">
      <c r="B112" s="44"/>
      <c r="C112" s="36" t="s">
        <v>17</v>
      </c>
      <c r="D112" s="45"/>
      <c r="E112" s="45"/>
      <c r="F112" s="155" t="str">
        <f>F6</f>
        <v>Poľnohospodárska bioplynová stanica Dvor Mikuláš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45"/>
      <c r="R112" s="46"/>
    </row>
    <row r="113" spans="2:18" ht="30" customHeight="1">
      <c r="B113" s="24"/>
      <c r="C113" s="36" t="s">
        <v>150</v>
      </c>
      <c r="D113" s="29"/>
      <c r="E113" s="29"/>
      <c r="F113" s="155" t="s">
        <v>151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7"/>
    </row>
    <row r="114" spans="2:18" s="1" customFormat="1" ht="36.95" customHeight="1">
      <c r="B114" s="44"/>
      <c r="C114" s="83" t="s">
        <v>152</v>
      </c>
      <c r="D114" s="45"/>
      <c r="E114" s="45"/>
      <c r="F114" s="85" t="str">
        <f>F8</f>
        <v>01-02 - 02 - Základy pre VF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18" customHeight="1">
      <c r="B116" s="44"/>
      <c r="C116" s="36" t="s">
        <v>21</v>
      </c>
      <c r="D116" s="45"/>
      <c r="E116" s="45"/>
      <c r="F116" s="31" t="str">
        <f>F10</f>
        <v>Dvor Mikuláš</v>
      </c>
      <c r="G116" s="45"/>
      <c r="H116" s="45"/>
      <c r="I116" s="45"/>
      <c r="J116" s="45"/>
      <c r="K116" s="36" t="s">
        <v>23</v>
      </c>
      <c r="L116" s="45"/>
      <c r="M116" s="88" t="str">
        <f>IF(O10="","",O10)</f>
        <v>7. 9. 2018</v>
      </c>
      <c r="N116" s="88"/>
      <c r="O116" s="88"/>
      <c r="P116" s="88"/>
      <c r="Q116" s="45"/>
      <c r="R116" s="46"/>
    </row>
    <row r="117" spans="2:18" s="1" customFormat="1" ht="6.9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13.5">
      <c r="B118" s="44"/>
      <c r="C118" s="36" t="s">
        <v>25</v>
      </c>
      <c r="D118" s="45"/>
      <c r="E118" s="45"/>
      <c r="F118" s="31" t="str">
        <f>E13</f>
        <v>AGROCONTRACT Mikuláš a.s.,94655 Dubník</v>
      </c>
      <c r="G118" s="45"/>
      <c r="H118" s="45"/>
      <c r="I118" s="45"/>
      <c r="J118" s="45"/>
      <c r="K118" s="36" t="s">
        <v>31</v>
      </c>
      <c r="L118" s="45"/>
      <c r="M118" s="31" t="str">
        <f>E19</f>
        <v xml:space="preserve"> </v>
      </c>
      <c r="N118" s="31"/>
      <c r="O118" s="31"/>
      <c r="P118" s="31"/>
      <c r="Q118" s="31"/>
      <c r="R118" s="46"/>
    </row>
    <row r="119" spans="2:18" s="1" customFormat="1" ht="14.4" customHeight="1">
      <c r="B119" s="44"/>
      <c r="C119" s="36" t="s">
        <v>29</v>
      </c>
      <c r="D119" s="45"/>
      <c r="E119" s="45"/>
      <c r="F119" s="31" t="str">
        <f>IF(E16="","",E16)</f>
        <v>Rozpočet, výkaz výmer</v>
      </c>
      <c r="G119" s="45"/>
      <c r="H119" s="45"/>
      <c r="I119" s="45"/>
      <c r="J119" s="45"/>
      <c r="K119" s="36" t="s">
        <v>34</v>
      </c>
      <c r="L119" s="45"/>
      <c r="M119" s="31" t="str">
        <f>E22</f>
        <v>Szegheőová</v>
      </c>
      <c r="N119" s="31"/>
      <c r="O119" s="31"/>
      <c r="P119" s="31"/>
      <c r="Q119" s="31"/>
      <c r="R119" s="46"/>
    </row>
    <row r="120" spans="2:18" s="1" customFormat="1" ht="10.3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pans="2:27" s="8" customFormat="1" ht="29.25" customHeight="1">
      <c r="B121" s="191"/>
      <c r="C121" s="192" t="s">
        <v>187</v>
      </c>
      <c r="D121" s="193" t="s">
        <v>188</v>
      </c>
      <c r="E121" s="193" t="s">
        <v>58</v>
      </c>
      <c r="F121" s="193" t="s">
        <v>189</v>
      </c>
      <c r="G121" s="193"/>
      <c r="H121" s="193"/>
      <c r="I121" s="193"/>
      <c r="J121" s="193" t="s">
        <v>190</v>
      </c>
      <c r="K121" s="193" t="s">
        <v>191</v>
      </c>
      <c r="L121" s="193" t="s">
        <v>192</v>
      </c>
      <c r="M121" s="193"/>
      <c r="N121" s="193" t="s">
        <v>158</v>
      </c>
      <c r="O121" s="193"/>
      <c r="P121" s="193"/>
      <c r="Q121" s="194"/>
      <c r="R121" s="195"/>
      <c r="T121" s="98" t="s">
        <v>193</v>
      </c>
      <c r="U121" s="99" t="s">
        <v>40</v>
      </c>
      <c r="V121" s="99" t="s">
        <v>194</v>
      </c>
      <c r="W121" s="99" t="s">
        <v>195</v>
      </c>
      <c r="X121" s="99" t="s">
        <v>196</v>
      </c>
      <c r="Y121" s="99" t="s">
        <v>197</v>
      </c>
      <c r="Z121" s="99" t="s">
        <v>198</v>
      </c>
      <c r="AA121" s="100" t="s">
        <v>199</v>
      </c>
    </row>
    <row r="122" spans="2:63" s="1" customFormat="1" ht="29.25" customHeight="1">
      <c r="B122" s="44"/>
      <c r="C122" s="102" t="s">
        <v>155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196">
        <f>BK122</f>
        <v>0</v>
      </c>
      <c r="O122" s="197"/>
      <c r="P122" s="197"/>
      <c r="Q122" s="197"/>
      <c r="R122" s="46"/>
      <c r="T122" s="101"/>
      <c r="U122" s="65"/>
      <c r="V122" s="65"/>
      <c r="W122" s="198">
        <f>W123+W128+W135+W144+W146+W148</f>
        <v>0</v>
      </c>
      <c r="X122" s="65"/>
      <c r="Y122" s="198">
        <f>Y123+Y128+Y135+Y144+Y146+Y148</f>
        <v>40.6419445</v>
      </c>
      <c r="Z122" s="65"/>
      <c r="AA122" s="199">
        <f>AA123+AA128+AA135+AA144+AA146+AA148</f>
        <v>0</v>
      </c>
      <c r="AT122" s="20" t="s">
        <v>75</v>
      </c>
      <c r="AU122" s="20" t="s">
        <v>160</v>
      </c>
      <c r="BK122" s="200">
        <f>BK123+BK128+BK135+BK144+BK146+BK148</f>
        <v>0</v>
      </c>
    </row>
    <row r="123" spans="2:63" s="9" customFormat="1" ht="37.4" customHeight="1">
      <c r="B123" s="201"/>
      <c r="C123" s="202"/>
      <c r="D123" s="203" t="s">
        <v>161</v>
      </c>
      <c r="E123" s="203"/>
      <c r="F123" s="203"/>
      <c r="G123" s="203"/>
      <c r="H123" s="203"/>
      <c r="I123" s="203"/>
      <c r="J123" s="203"/>
      <c r="K123" s="203"/>
      <c r="L123" s="203"/>
      <c r="M123" s="203"/>
      <c r="N123" s="204">
        <f>BK123</f>
        <v>0</v>
      </c>
      <c r="O123" s="205"/>
      <c r="P123" s="205"/>
      <c r="Q123" s="205"/>
      <c r="R123" s="206"/>
      <c r="T123" s="207"/>
      <c r="U123" s="202"/>
      <c r="V123" s="202"/>
      <c r="W123" s="208">
        <f>SUM(W124:W127)</f>
        <v>0</v>
      </c>
      <c r="X123" s="202"/>
      <c r="Y123" s="208">
        <f>SUM(Y124:Y127)</f>
        <v>8.472574499999999</v>
      </c>
      <c r="Z123" s="202"/>
      <c r="AA123" s="209">
        <f>SUM(AA124:AA127)</f>
        <v>0</v>
      </c>
      <c r="AR123" s="210" t="s">
        <v>83</v>
      </c>
      <c r="AT123" s="211" t="s">
        <v>75</v>
      </c>
      <c r="AU123" s="211" t="s">
        <v>76</v>
      </c>
      <c r="AY123" s="210" t="s">
        <v>200</v>
      </c>
      <c r="BK123" s="212">
        <f>SUM(BK124:BK127)</f>
        <v>0</v>
      </c>
    </row>
    <row r="124" spans="2:65" s="1" customFormat="1" ht="25.5" customHeight="1">
      <c r="B124" s="179"/>
      <c r="C124" s="213" t="s">
        <v>83</v>
      </c>
      <c r="D124" s="213" t="s">
        <v>201</v>
      </c>
      <c r="E124" s="214" t="s">
        <v>452</v>
      </c>
      <c r="F124" s="215" t="s">
        <v>453</v>
      </c>
      <c r="G124" s="215"/>
      <c r="H124" s="215"/>
      <c r="I124" s="215"/>
      <c r="J124" s="216" t="s">
        <v>204</v>
      </c>
      <c r="K124" s="217">
        <v>3.3</v>
      </c>
      <c r="L124" s="218">
        <v>0</v>
      </c>
      <c r="M124" s="218"/>
      <c r="N124" s="217">
        <f>ROUND(L124*K124,2)</f>
        <v>0</v>
      </c>
      <c r="O124" s="217"/>
      <c r="P124" s="217"/>
      <c r="Q124" s="217"/>
      <c r="R124" s="183"/>
      <c r="T124" s="219" t="s">
        <v>5</v>
      </c>
      <c r="U124" s="54" t="s">
        <v>43</v>
      </c>
      <c r="V124" s="45"/>
      <c r="W124" s="220">
        <f>V124*K124</f>
        <v>0</v>
      </c>
      <c r="X124" s="220">
        <v>2.51382</v>
      </c>
      <c r="Y124" s="220">
        <f>X124*K124</f>
        <v>8.295606</v>
      </c>
      <c r="Z124" s="220">
        <v>0</v>
      </c>
      <c r="AA124" s="221">
        <f>Z124*K124</f>
        <v>0</v>
      </c>
      <c r="AR124" s="20" t="s">
        <v>205</v>
      </c>
      <c r="AT124" s="20" t="s">
        <v>201</v>
      </c>
      <c r="AU124" s="20" t="s">
        <v>83</v>
      </c>
      <c r="AY124" s="20" t="s">
        <v>200</v>
      </c>
      <c r="BE124" s="144">
        <f>IF(U124="základná",N124,0)</f>
        <v>0</v>
      </c>
      <c r="BF124" s="144">
        <f>IF(U124="znížená",N124,0)</f>
        <v>0</v>
      </c>
      <c r="BG124" s="144">
        <f>IF(U124="zákl. prenesená",N124,0)</f>
        <v>0</v>
      </c>
      <c r="BH124" s="144">
        <f>IF(U124="zníž. prenesená",N124,0)</f>
        <v>0</v>
      </c>
      <c r="BI124" s="144">
        <f>IF(U124="nulová",N124,0)</f>
        <v>0</v>
      </c>
      <c r="BJ124" s="20" t="s">
        <v>88</v>
      </c>
      <c r="BK124" s="144">
        <f>ROUND(L124*K124,2)</f>
        <v>0</v>
      </c>
      <c r="BL124" s="20" t="s">
        <v>205</v>
      </c>
      <c r="BM124" s="20" t="s">
        <v>88</v>
      </c>
    </row>
    <row r="125" spans="2:65" s="1" customFormat="1" ht="25.5" customHeight="1">
      <c r="B125" s="179"/>
      <c r="C125" s="213" t="s">
        <v>88</v>
      </c>
      <c r="D125" s="213" t="s">
        <v>201</v>
      </c>
      <c r="E125" s="214" t="s">
        <v>454</v>
      </c>
      <c r="F125" s="215" t="s">
        <v>455</v>
      </c>
      <c r="G125" s="215"/>
      <c r="H125" s="215"/>
      <c r="I125" s="215"/>
      <c r="J125" s="216" t="s">
        <v>208</v>
      </c>
      <c r="K125" s="217">
        <v>10</v>
      </c>
      <c r="L125" s="218">
        <v>0</v>
      </c>
      <c r="M125" s="218"/>
      <c r="N125" s="217">
        <f>ROUND(L125*K125,2)</f>
        <v>0</v>
      </c>
      <c r="O125" s="217"/>
      <c r="P125" s="217"/>
      <c r="Q125" s="217"/>
      <c r="R125" s="183"/>
      <c r="T125" s="219" t="s">
        <v>5</v>
      </c>
      <c r="U125" s="54" t="s">
        <v>43</v>
      </c>
      <c r="V125" s="45"/>
      <c r="W125" s="220">
        <f>V125*K125</f>
        <v>0</v>
      </c>
      <c r="X125" s="220">
        <v>0.01464</v>
      </c>
      <c r="Y125" s="220">
        <f>X125*K125</f>
        <v>0.1464</v>
      </c>
      <c r="Z125" s="220">
        <v>0</v>
      </c>
      <c r="AA125" s="221">
        <f>Z125*K125</f>
        <v>0</v>
      </c>
      <c r="AR125" s="20" t="s">
        <v>205</v>
      </c>
      <c r="AT125" s="20" t="s">
        <v>201</v>
      </c>
      <c r="AU125" s="20" t="s">
        <v>83</v>
      </c>
      <c r="AY125" s="20" t="s">
        <v>200</v>
      </c>
      <c r="BE125" s="144">
        <f>IF(U125="základná",N125,0)</f>
        <v>0</v>
      </c>
      <c r="BF125" s="144">
        <f>IF(U125="znížená",N125,0)</f>
        <v>0</v>
      </c>
      <c r="BG125" s="144">
        <f>IF(U125="zákl. prenesená",N125,0)</f>
        <v>0</v>
      </c>
      <c r="BH125" s="144">
        <f>IF(U125="zníž. prenesená",N125,0)</f>
        <v>0</v>
      </c>
      <c r="BI125" s="144">
        <f>IF(U125="nulová",N125,0)</f>
        <v>0</v>
      </c>
      <c r="BJ125" s="20" t="s">
        <v>88</v>
      </c>
      <c r="BK125" s="144">
        <f>ROUND(L125*K125,2)</f>
        <v>0</v>
      </c>
      <c r="BL125" s="20" t="s">
        <v>205</v>
      </c>
      <c r="BM125" s="20" t="s">
        <v>205</v>
      </c>
    </row>
    <row r="126" spans="2:65" s="1" customFormat="1" ht="25.5" customHeight="1">
      <c r="B126" s="179"/>
      <c r="C126" s="213" t="s">
        <v>209</v>
      </c>
      <c r="D126" s="213" t="s">
        <v>201</v>
      </c>
      <c r="E126" s="214" t="s">
        <v>456</v>
      </c>
      <c r="F126" s="215" t="s">
        <v>457</v>
      </c>
      <c r="G126" s="215"/>
      <c r="H126" s="215"/>
      <c r="I126" s="215"/>
      <c r="J126" s="216" t="s">
        <v>208</v>
      </c>
      <c r="K126" s="217">
        <v>10</v>
      </c>
      <c r="L126" s="218">
        <v>0</v>
      </c>
      <c r="M126" s="218"/>
      <c r="N126" s="217">
        <f>ROUND(L126*K126,2)</f>
        <v>0</v>
      </c>
      <c r="O126" s="217"/>
      <c r="P126" s="217"/>
      <c r="Q126" s="217"/>
      <c r="R126" s="183"/>
      <c r="T126" s="219" t="s">
        <v>5</v>
      </c>
      <c r="U126" s="54" t="s">
        <v>43</v>
      </c>
      <c r="V126" s="45"/>
      <c r="W126" s="220">
        <f>V126*K126</f>
        <v>0</v>
      </c>
      <c r="X126" s="220">
        <v>0</v>
      </c>
      <c r="Y126" s="220">
        <f>X126*K126</f>
        <v>0</v>
      </c>
      <c r="Z126" s="220">
        <v>0</v>
      </c>
      <c r="AA126" s="221">
        <f>Z126*K126</f>
        <v>0</v>
      </c>
      <c r="AR126" s="20" t="s">
        <v>205</v>
      </c>
      <c r="AT126" s="20" t="s">
        <v>201</v>
      </c>
      <c r="AU126" s="20" t="s">
        <v>83</v>
      </c>
      <c r="AY126" s="20" t="s">
        <v>200</v>
      </c>
      <c r="BE126" s="144">
        <f>IF(U126="základná",N126,0)</f>
        <v>0</v>
      </c>
      <c r="BF126" s="144">
        <f>IF(U126="znížená",N126,0)</f>
        <v>0</v>
      </c>
      <c r="BG126" s="144">
        <f>IF(U126="zákl. prenesená",N126,0)</f>
        <v>0</v>
      </c>
      <c r="BH126" s="144">
        <f>IF(U126="zníž. prenesená",N126,0)</f>
        <v>0</v>
      </c>
      <c r="BI126" s="144">
        <f>IF(U126="nulová",N126,0)</f>
        <v>0</v>
      </c>
      <c r="BJ126" s="20" t="s">
        <v>88</v>
      </c>
      <c r="BK126" s="144">
        <f>ROUND(L126*K126,2)</f>
        <v>0</v>
      </c>
      <c r="BL126" s="20" t="s">
        <v>205</v>
      </c>
      <c r="BM126" s="20" t="s">
        <v>212</v>
      </c>
    </row>
    <row r="127" spans="2:65" s="1" customFormat="1" ht="25.5" customHeight="1">
      <c r="B127" s="179"/>
      <c r="C127" s="213" t="s">
        <v>205</v>
      </c>
      <c r="D127" s="213" t="s">
        <v>201</v>
      </c>
      <c r="E127" s="214" t="s">
        <v>458</v>
      </c>
      <c r="F127" s="215" t="s">
        <v>459</v>
      </c>
      <c r="G127" s="215"/>
      <c r="H127" s="215"/>
      <c r="I127" s="215"/>
      <c r="J127" s="216" t="s">
        <v>215</v>
      </c>
      <c r="K127" s="217">
        <v>0.03</v>
      </c>
      <c r="L127" s="218">
        <v>0</v>
      </c>
      <c r="M127" s="218"/>
      <c r="N127" s="217">
        <f>ROUND(L127*K127,2)</f>
        <v>0</v>
      </c>
      <c r="O127" s="217"/>
      <c r="P127" s="217"/>
      <c r="Q127" s="217"/>
      <c r="R127" s="183"/>
      <c r="T127" s="219" t="s">
        <v>5</v>
      </c>
      <c r="U127" s="54" t="s">
        <v>43</v>
      </c>
      <c r="V127" s="45"/>
      <c r="W127" s="220">
        <f>V127*K127</f>
        <v>0</v>
      </c>
      <c r="X127" s="220">
        <v>1.01895</v>
      </c>
      <c r="Y127" s="220">
        <f>X127*K127</f>
        <v>0.0305685</v>
      </c>
      <c r="Z127" s="220">
        <v>0</v>
      </c>
      <c r="AA127" s="221">
        <f>Z127*K127</f>
        <v>0</v>
      </c>
      <c r="AR127" s="20" t="s">
        <v>205</v>
      </c>
      <c r="AT127" s="20" t="s">
        <v>201</v>
      </c>
      <c r="AU127" s="20" t="s">
        <v>83</v>
      </c>
      <c r="AY127" s="20" t="s">
        <v>200</v>
      </c>
      <c r="BE127" s="144">
        <f>IF(U127="základná",N127,0)</f>
        <v>0</v>
      </c>
      <c r="BF127" s="144">
        <f>IF(U127="znížená",N127,0)</f>
        <v>0</v>
      </c>
      <c r="BG127" s="144">
        <f>IF(U127="zákl. prenesená",N127,0)</f>
        <v>0</v>
      </c>
      <c r="BH127" s="144">
        <f>IF(U127="zníž. prenesená",N127,0)</f>
        <v>0</v>
      </c>
      <c r="BI127" s="144">
        <f>IF(U127="nulová",N127,0)</f>
        <v>0</v>
      </c>
      <c r="BJ127" s="20" t="s">
        <v>88</v>
      </c>
      <c r="BK127" s="144">
        <f>ROUND(L127*K127,2)</f>
        <v>0</v>
      </c>
      <c r="BL127" s="20" t="s">
        <v>205</v>
      </c>
      <c r="BM127" s="20" t="s">
        <v>216</v>
      </c>
    </row>
    <row r="128" spans="2:63" s="9" customFormat="1" ht="37.4" customHeight="1">
      <c r="B128" s="201"/>
      <c r="C128" s="202"/>
      <c r="D128" s="203" t="s">
        <v>450</v>
      </c>
      <c r="E128" s="203"/>
      <c r="F128" s="203"/>
      <c r="G128" s="203"/>
      <c r="H128" s="203"/>
      <c r="I128" s="203"/>
      <c r="J128" s="203"/>
      <c r="K128" s="203"/>
      <c r="L128" s="203"/>
      <c r="M128" s="203"/>
      <c r="N128" s="222">
        <f>BK128</f>
        <v>0</v>
      </c>
      <c r="O128" s="223"/>
      <c r="P128" s="223"/>
      <c r="Q128" s="223"/>
      <c r="R128" s="206"/>
      <c r="T128" s="207"/>
      <c r="U128" s="202"/>
      <c r="V128" s="202"/>
      <c r="W128" s="208">
        <f>SUM(W129:W134)</f>
        <v>0</v>
      </c>
      <c r="X128" s="202"/>
      <c r="Y128" s="208">
        <f>SUM(Y129:Y134)</f>
        <v>4.1511244000000005</v>
      </c>
      <c r="Z128" s="202"/>
      <c r="AA128" s="209">
        <f>SUM(AA129:AA134)</f>
        <v>0</v>
      </c>
      <c r="AR128" s="210" t="s">
        <v>83</v>
      </c>
      <c r="AT128" s="211" t="s">
        <v>75</v>
      </c>
      <c r="AU128" s="211" t="s">
        <v>76</v>
      </c>
      <c r="AY128" s="210" t="s">
        <v>200</v>
      </c>
      <c r="BK128" s="212">
        <f>SUM(BK129:BK134)</f>
        <v>0</v>
      </c>
    </row>
    <row r="129" spans="2:65" s="1" customFormat="1" ht="25.5" customHeight="1">
      <c r="B129" s="179"/>
      <c r="C129" s="213" t="s">
        <v>217</v>
      </c>
      <c r="D129" s="213" t="s">
        <v>201</v>
      </c>
      <c r="E129" s="214" t="s">
        <v>460</v>
      </c>
      <c r="F129" s="215" t="s">
        <v>461</v>
      </c>
      <c r="G129" s="215"/>
      <c r="H129" s="215"/>
      <c r="I129" s="215"/>
      <c r="J129" s="216" t="s">
        <v>204</v>
      </c>
      <c r="K129" s="217">
        <v>1.5</v>
      </c>
      <c r="L129" s="218">
        <v>0</v>
      </c>
      <c r="M129" s="218"/>
      <c r="N129" s="217">
        <f>ROUND(L129*K129,2)</f>
        <v>0</v>
      </c>
      <c r="O129" s="217"/>
      <c r="P129" s="217"/>
      <c r="Q129" s="217"/>
      <c r="R129" s="183"/>
      <c r="T129" s="219" t="s">
        <v>5</v>
      </c>
      <c r="U129" s="54" t="s">
        <v>43</v>
      </c>
      <c r="V129" s="45"/>
      <c r="W129" s="220">
        <f>V129*K129</f>
        <v>0</v>
      </c>
      <c r="X129" s="220">
        <v>2.42044</v>
      </c>
      <c r="Y129" s="220">
        <f>X129*K129</f>
        <v>3.63066</v>
      </c>
      <c r="Z129" s="220">
        <v>0</v>
      </c>
      <c r="AA129" s="221">
        <f>Z129*K129</f>
        <v>0</v>
      </c>
      <c r="AR129" s="20" t="s">
        <v>205</v>
      </c>
      <c r="AT129" s="20" t="s">
        <v>201</v>
      </c>
      <c r="AU129" s="20" t="s">
        <v>83</v>
      </c>
      <c r="AY129" s="20" t="s">
        <v>200</v>
      </c>
      <c r="BE129" s="144">
        <f>IF(U129="základná",N129,0)</f>
        <v>0</v>
      </c>
      <c r="BF129" s="144">
        <f>IF(U129="znížená",N129,0)</f>
        <v>0</v>
      </c>
      <c r="BG129" s="144">
        <f>IF(U129="zákl. prenesená",N129,0)</f>
        <v>0</v>
      </c>
      <c r="BH129" s="144">
        <f>IF(U129="zníž. prenesená",N129,0)</f>
        <v>0</v>
      </c>
      <c r="BI129" s="144">
        <f>IF(U129="nulová",N129,0)</f>
        <v>0</v>
      </c>
      <c r="BJ129" s="20" t="s">
        <v>88</v>
      </c>
      <c r="BK129" s="144">
        <f>ROUND(L129*K129,2)</f>
        <v>0</v>
      </c>
      <c r="BL129" s="20" t="s">
        <v>205</v>
      </c>
      <c r="BM129" s="20" t="s">
        <v>220</v>
      </c>
    </row>
    <row r="130" spans="2:65" s="1" customFormat="1" ht="25.5" customHeight="1">
      <c r="B130" s="179"/>
      <c r="C130" s="213" t="s">
        <v>212</v>
      </c>
      <c r="D130" s="213" t="s">
        <v>201</v>
      </c>
      <c r="E130" s="214" t="s">
        <v>462</v>
      </c>
      <c r="F130" s="215" t="s">
        <v>463</v>
      </c>
      <c r="G130" s="215"/>
      <c r="H130" s="215"/>
      <c r="I130" s="215"/>
      <c r="J130" s="216" t="s">
        <v>208</v>
      </c>
      <c r="K130" s="217">
        <v>9.4</v>
      </c>
      <c r="L130" s="218">
        <v>0</v>
      </c>
      <c r="M130" s="218"/>
      <c r="N130" s="217">
        <f>ROUND(L130*K130,2)</f>
        <v>0</v>
      </c>
      <c r="O130" s="217"/>
      <c r="P130" s="217"/>
      <c r="Q130" s="217"/>
      <c r="R130" s="183"/>
      <c r="T130" s="219" t="s">
        <v>5</v>
      </c>
      <c r="U130" s="54" t="s">
        <v>43</v>
      </c>
      <c r="V130" s="45"/>
      <c r="W130" s="220">
        <f>V130*K130</f>
        <v>0</v>
      </c>
      <c r="X130" s="220">
        <v>0.01149</v>
      </c>
      <c r="Y130" s="220">
        <f>X130*K130</f>
        <v>0.108006</v>
      </c>
      <c r="Z130" s="220">
        <v>0</v>
      </c>
      <c r="AA130" s="221">
        <f>Z130*K130</f>
        <v>0</v>
      </c>
      <c r="AR130" s="20" t="s">
        <v>205</v>
      </c>
      <c r="AT130" s="20" t="s">
        <v>201</v>
      </c>
      <c r="AU130" s="20" t="s">
        <v>83</v>
      </c>
      <c r="AY130" s="20" t="s">
        <v>200</v>
      </c>
      <c r="BE130" s="144">
        <f>IF(U130="základná",N130,0)</f>
        <v>0</v>
      </c>
      <c r="BF130" s="144">
        <f>IF(U130="znížená",N130,0)</f>
        <v>0</v>
      </c>
      <c r="BG130" s="144">
        <f>IF(U130="zákl. prenesená",N130,0)</f>
        <v>0</v>
      </c>
      <c r="BH130" s="144">
        <f>IF(U130="zníž. prenesená",N130,0)</f>
        <v>0</v>
      </c>
      <c r="BI130" s="144">
        <f>IF(U130="nulová",N130,0)</f>
        <v>0</v>
      </c>
      <c r="BJ130" s="20" t="s">
        <v>88</v>
      </c>
      <c r="BK130" s="144">
        <f>ROUND(L130*K130,2)</f>
        <v>0</v>
      </c>
      <c r="BL130" s="20" t="s">
        <v>205</v>
      </c>
      <c r="BM130" s="20" t="s">
        <v>223</v>
      </c>
    </row>
    <row r="131" spans="2:65" s="1" customFormat="1" ht="25.5" customHeight="1">
      <c r="B131" s="179"/>
      <c r="C131" s="213" t="s">
        <v>224</v>
      </c>
      <c r="D131" s="213" t="s">
        <v>201</v>
      </c>
      <c r="E131" s="214" t="s">
        <v>464</v>
      </c>
      <c r="F131" s="215" t="s">
        <v>465</v>
      </c>
      <c r="G131" s="215"/>
      <c r="H131" s="215"/>
      <c r="I131" s="215"/>
      <c r="J131" s="216" t="s">
        <v>208</v>
      </c>
      <c r="K131" s="217">
        <v>9.4</v>
      </c>
      <c r="L131" s="218">
        <v>0</v>
      </c>
      <c r="M131" s="218"/>
      <c r="N131" s="217">
        <f>ROUND(L131*K131,2)</f>
        <v>0</v>
      </c>
      <c r="O131" s="217"/>
      <c r="P131" s="217"/>
      <c r="Q131" s="217"/>
      <c r="R131" s="183"/>
      <c r="T131" s="219" t="s">
        <v>5</v>
      </c>
      <c r="U131" s="54" t="s">
        <v>43</v>
      </c>
      <c r="V131" s="45"/>
      <c r="W131" s="220">
        <f>V131*K131</f>
        <v>0</v>
      </c>
      <c r="X131" s="220">
        <v>0</v>
      </c>
      <c r="Y131" s="220">
        <f>X131*K131</f>
        <v>0</v>
      </c>
      <c r="Z131" s="220">
        <v>0</v>
      </c>
      <c r="AA131" s="221">
        <f>Z131*K131</f>
        <v>0</v>
      </c>
      <c r="AR131" s="20" t="s">
        <v>205</v>
      </c>
      <c r="AT131" s="20" t="s">
        <v>201</v>
      </c>
      <c r="AU131" s="20" t="s">
        <v>83</v>
      </c>
      <c r="AY131" s="20" t="s">
        <v>200</v>
      </c>
      <c r="BE131" s="144">
        <f>IF(U131="základná",N131,0)</f>
        <v>0</v>
      </c>
      <c r="BF131" s="144">
        <f>IF(U131="znížená",N131,0)</f>
        <v>0</v>
      </c>
      <c r="BG131" s="144">
        <f>IF(U131="zákl. prenesená",N131,0)</f>
        <v>0</v>
      </c>
      <c r="BH131" s="144">
        <f>IF(U131="zníž. prenesená",N131,0)</f>
        <v>0</v>
      </c>
      <c r="BI131" s="144">
        <f>IF(U131="nulová",N131,0)</f>
        <v>0</v>
      </c>
      <c r="BJ131" s="20" t="s">
        <v>88</v>
      </c>
      <c r="BK131" s="144">
        <f>ROUND(L131*K131,2)</f>
        <v>0</v>
      </c>
      <c r="BL131" s="20" t="s">
        <v>205</v>
      </c>
      <c r="BM131" s="20" t="s">
        <v>227</v>
      </c>
    </row>
    <row r="132" spans="2:65" s="1" customFormat="1" ht="25.5" customHeight="1">
      <c r="B132" s="179"/>
      <c r="C132" s="213" t="s">
        <v>216</v>
      </c>
      <c r="D132" s="213" t="s">
        <v>201</v>
      </c>
      <c r="E132" s="214" t="s">
        <v>466</v>
      </c>
      <c r="F132" s="215" t="s">
        <v>467</v>
      </c>
      <c r="G132" s="215"/>
      <c r="H132" s="215"/>
      <c r="I132" s="215"/>
      <c r="J132" s="216" t="s">
        <v>215</v>
      </c>
      <c r="K132" s="217">
        <v>0.01</v>
      </c>
      <c r="L132" s="218">
        <v>0</v>
      </c>
      <c r="M132" s="218"/>
      <c r="N132" s="217">
        <f>ROUND(L132*K132,2)</f>
        <v>0</v>
      </c>
      <c r="O132" s="217"/>
      <c r="P132" s="217"/>
      <c r="Q132" s="217"/>
      <c r="R132" s="183"/>
      <c r="T132" s="219" t="s">
        <v>5</v>
      </c>
      <c r="U132" s="54" t="s">
        <v>43</v>
      </c>
      <c r="V132" s="45"/>
      <c r="W132" s="220">
        <f>V132*K132</f>
        <v>0</v>
      </c>
      <c r="X132" s="220">
        <v>1.05306</v>
      </c>
      <c r="Y132" s="220">
        <f>X132*K132</f>
        <v>0.010530600000000001</v>
      </c>
      <c r="Z132" s="220">
        <v>0</v>
      </c>
      <c r="AA132" s="221">
        <f>Z132*K132</f>
        <v>0</v>
      </c>
      <c r="AR132" s="20" t="s">
        <v>205</v>
      </c>
      <c r="AT132" s="20" t="s">
        <v>201</v>
      </c>
      <c r="AU132" s="20" t="s">
        <v>83</v>
      </c>
      <c r="AY132" s="20" t="s">
        <v>200</v>
      </c>
      <c r="BE132" s="144">
        <f>IF(U132="základná",N132,0)</f>
        <v>0</v>
      </c>
      <c r="BF132" s="144">
        <f>IF(U132="znížená",N132,0)</f>
        <v>0</v>
      </c>
      <c r="BG132" s="144">
        <f>IF(U132="zákl. prenesená",N132,0)</f>
        <v>0</v>
      </c>
      <c r="BH132" s="144">
        <f>IF(U132="zníž. prenesená",N132,0)</f>
        <v>0</v>
      </c>
      <c r="BI132" s="144">
        <f>IF(U132="nulová",N132,0)</f>
        <v>0</v>
      </c>
      <c r="BJ132" s="20" t="s">
        <v>88</v>
      </c>
      <c r="BK132" s="144">
        <f>ROUND(L132*K132,2)</f>
        <v>0</v>
      </c>
      <c r="BL132" s="20" t="s">
        <v>205</v>
      </c>
      <c r="BM132" s="20" t="s">
        <v>230</v>
      </c>
    </row>
    <row r="133" spans="2:65" s="1" customFormat="1" ht="38.25" customHeight="1">
      <c r="B133" s="179"/>
      <c r="C133" s="213" t="s">
        <v>231</v>
      </c>
      <c r="D133" s="213" t="s">
        <v>201</v>
      </c>
      <c r="E133" s="214" t="s">
        <v>468</v>
      </c>
      <c r="F133" s="215" t="s">
        <v>469</v>
      </c>
      <c r="G133" s="215"/>
      <c r="H133" s="215"/>
      <c r="I133" s="215"/>
      <c r="J133" s="216" t="s">
        <v>208</v>
      </c>
      <c r="K133" s="217">
        <v>23</v>
      </c>
      <c r="L133" s="218">
        <v>0</v>
      </c>
      <c r="M133" s="218"/>
      <c r="N133" s="217">
        <f>ROUND(L133*K133,2)</f>
        <v>0</v>
      </c>
      <c r="O133" s="217"/>
      <c r="P133" s="217"/>
      <c r="Q133" s="217"/>
      <c r="R133" s="183"/>
      <c r="T133" s="219" t="s">
        <v>5</v>
      </c>
      <c r="U133" s="54" t="s">
        <v>43</v>
      </c>
      <c r="V133" s="45"/>
      <c r="W133" s="220">
        <f>V133*K133</f>
        <v>0</v>
      </c>
      <c r="X133" s="220">
        <v>0.00595</v>
      </c>
      <c r="Y133" s="220">
        <f>X133*K133</f>
        <v>0.13685</v>
      </c>
      <c r="Z133" s="220">
        <v>0</v>
      </c>
      <c r="AA133" s="221">
        <f>Z133*K133</f>
        <v>0</v>
      </c>
      <c r="AR133" s="20" t="s">
        <v>205</v>
      </c>
      <c r="AT133" s="20" t="s">
        <v>201</v>
      </c>
      <c r="AU133" s="20" t="s">
        <v>83</v>
      </c>
      <c r="AY133" s="20" t="s">
        <v>200</v>
      </c>
      <c r="BE133" s="144">
        <f>IF(U133="základná",N133,0)</f>
        <v>0</v>
      </c>
      <c r="BF133" s="144">
        <f>IF(U133="znížená",N133,0)</f>
        <v>0</v>
      </c>
      <c r="BG133" s="144">
        <f>IF(U133="zákl. prenesená",N133,0)</f>
        <v>0</v>
      </c>
      <c r="BH133" s="144">
        <f>IF(U133="zníž. prenesená",N133,0)</f>
        <v>0</v>
      </c>
      <c r="BI133" s="144">
        <f>IF(U133="nulová",N133,0)</f>
        <v>0</v>
      </c>
      <c r="BJ133" s="20" t="s">
        <v>88</v>
      </c>
      <c r="BK133" s="144">
        <f>ROUND(L133*K133,2)</f>
        <v>0</v>
      </c>
      <c r="BL133" s="20" t="s">
        <v>205</v>
      </c>
      <c r="BM133" s="20" t="s">
        <v>470</v>
      </c>
    </row>
    <row r="134" spans="2:65" s="1" customFormat="1" ht="25.5" customHeight="1">
      <c r="B134" s="179"/>
      <c r="C134" s="213" t="s">
        <v>220</v>
      </c>
      <c r="D134" s="213" t="s">
        <v>201</v>
      </c>
      <c r="E134" s="214" t="s">
        <v>471</v>
      </c>
      <c r="F134" s="215" t="s">
        <v>472</v>
      </c>
      <c r="G134" s="215"/>
      <c r="H134" s="215"/>
      <c r="I134" s="215"/>
      <c r="J134" s="216" t="s">
        <v>215</v>
      </c>
      <c r="K134" s="217">
        <v>0.26</v>
      </c>
      <c r="L134" s="218">
        <v>0</v>
      </c>
      <c r="M134" s="218"/>
      <c r="N134" s="217">
        <f>ROUND(L134*K134,2)</f>
        <v>0</v>
      </c>
      <c r="O134" s="217"/>
      <c r="P134" s="217"/>
      <c r="Q134" s="217"/>
      <c r="R134" s="183"/>
      <c r="T134" s="219" t="s">
        <v>5</v>
      </c>
      <c r="U134" s="54" t="s">
        <v>43</v>
      </c>
      <c r="V134" s="45"/>
      <c r="W134" s="220">
        <f>V134*K134</f>
        <v>0</v>
      </c>
      <c r="X134" s="220">
        <v>1.01953</v>
      </c>
      <c r="Y134" s="220">
        <f>X134*K134</f>
        <v>0.26507780000000003</v>
      </c>
      <c r="Z134" s="220">
        <v>0</v>
      </c>
      <c r="AA134" s="221">
        <f>Z134*K134</f>
        <v>0</v>
      </c>
      <c r="AR134" s="20" t="s">
        <v>205</v>
      </c>
      <c r="AT134" s="20" t="s">
        <v>201</v>
      </c>
      <c r="AU134" s="20" t="s">
        <v>83</v>
      </c>
      <c r="AY134" s="20" t="s">
        <v>200</v>
      </c>
      <c r="BE134" s="144">
        <f>IF(U134="základná",N134,0)</f>
        <v>0</v>
      </c>
      <c r="BF134" s="144">
        <f>IF(U134="znížená",N134,0)</f>
        <v>0</v>
      </c>
      <c r="BG134" s="144">
        <f>IF(U134="zákl. prenesená",N134,0)</f>
        <v>0</v>
      </c>
      <c r="BH134" s="144">
        <f>IF(U134="zníž. prenesená",N134,0)</f>
        <v>0</v>
      </c>
      <c r="BI134" s="144">
        <f>IF(U134="nulová",N134,0)</f>
        <v>0</v>
      </c>
      <c r="BJ134" s="20" t="s">
        <v>88</v>
      </c>
      <c r="BK134" s="144">
        <f>ROUND(L134*K134,2)</f>
        <v>0</v>
      </c>
      <c r="BL134" s="20" t="s">
        <v>205</v>
      </c>
      <c r="BM134" s="20" t="s">
        <v>10</v>
      </c>
    </row>
    <row r="135" spans="2:63" s="9" customFormat="1" ht="37.4" customHeight="1">
      <c r="B135" s="201"/>
      <c r="C135" s="202"/>
      <c r="D135" s="203" t="s">
        <v>166</v>
      </c>
      <c r="E135" s="203"/>
      <c r="F135" s="203"/>
      <c r="G135" s="203"/>
      <c r="H135" s="203"/>
      <c r="I135" s="203"/>
      <c r="J135" s="203"/>
      <c r="K135" s="203"/>
      <c r="L135" s="203"/>
      <c r="M135" s="203"/>
      <c r="N135" s="222">
        <f>BK135</f>
        <v>0</v>
      </c>
      <c r="O135" s="223"/>
      <c r="P135" s="223"/>
      <c r="Q135" s="223"/>
      <c r="R135" s="206"/>
      <c r="T135" s="207"/>
      <c r="U135" s="202"/>
      <c r="V135" s="202"/>
      <c r="W135" s="208">
        <f>SUM(W136:W143)</f>
        <v>0</v>
      </c>
      <c r="X135" s="202"/>
      <c r="Y135" s="208">
        <f>SUM(Y136:Y143)</f>
        <v>28.018245600000004</v>
      </c>
      <c r="Z135" s="202"/>
      <c r="AA135" s="209">
        <f>SUM(AA136:AA143)</f>
        <v>0</v>
      </c>
      <c r="AR135" s="210" t="s">
        <v>83</v>
      </c>
      <c r="AT135" s="211" t="s">
        <v>75</v>
      </c>
      <c r="AU135" s="211" t="s">
        <v>76</v>
      </c>
      <c r="AY135" s="210" t="s">
        <v>200</v>
      </c>
      <c r="BK135" s="212">
        <f>SUM(BK136:BK143)</f>
        <v>0</v>
      </c>
    </row>
    <row r="136" spans="2:65" s="1" customFormat="1" ht="25.5" customHeight="1">
      <c r="B136" s="179"/>
      <c r="C136" s="213" t="s">
        <v>238</v>
      </c>
      <c r="D136" s="213" t="s">
        <v>201</v>
      </c>
      <c r="E136" s="214" t="s">
        <v>473</v>
      </c>
      <c r="F136" s="215" t="s">
        <v>474</v>
      </c>
      <c r="G136" s="215"/>
      <c r="H136" s="215"/>
      <c r="I136" s="215"/>
      <c r="J136" s="216" t="s">
        <v>204</v>
      </c>
      <c r="K136" s="217">
        <v>9.4</v>
      </c>
      <c r="L136" s="218">
        <v>0</v>
      </c>
      <c r="M136" s="218"/>
      <c r="N136" s="217">
        <f>ROUND(L136*K136,2)</f>
        <v>0</v>
      </c>
      <c r="O136" s="217"/>
      <c r="P136" s="217"/>
      <c r="Q136" s="217"/>
      <c r="R136" s="183"/>
      <c r="T136" s="219" t="s">
        <v>5</v>
      </c>
      <c r="U136" s="54" t="s">
        <v>43</v>
      </c>
      <c r="V136" s="45"/>
      <c r="W136" s="220">
        <f>V136*K136</f>
        <v>0</v>
      </c>
      <c r="X136" s="220">
        <v>2.89068</v>
      </c>
      <c r="Y136" s="220">
        <f>X136*K136</f>
        <v>27.172392000000002</v>
      </c>
      <c r="Z136" s="220">
        <v>0</v>
      </c>
      <c r="AA136" s="221">
        <f>Z136*K136</f>
        <v>0</v>
      </c>
      <c r="AR136" s="20" t="s">
        <v>205</v>
      </c>
      <c r="AT136" s="20" t="s">
        <v>201</v>
      </c>
      <c r="AU136" s="20" t="s">
        <v>83</v>
      </c>
      <c r="AY136" s="20" t="s">
        <v>200</v>
      </c>
      <c r="BE136" s="144">
        <f>IF(U136="základná",N136,0)</f>
        <v>0</v>
      </c>
      <c r="BF136" s="144">
        <f>IF(U136="znížená",N136,0)</f>
        <v>0</v>
      </c>
      <c r="BG136" s="144">
        <f>IF(U136="zákl. prenesená",N136,0)</f>
        <v>0</v>
      </c>
      <c r="BH136" s="144">
        <f>IF(U136="zníž. prenesená",N136,0)</f>
        <v>0</v>
      </c>
      <c r="BI136" s="144">
        <f>IF(U136="nulová",N136,0)</f>
        <v>0</v>
      </c>
      <c r="BJ136" s="20" t="s">
        <v>88</v>
      </c>
      <c r="BK136" s="144">
        <f>ROUND(L136*K136,2)</f>
        <v>0</v>
      </c>
      <c r="BL136" s="20" t="s">
        <v>205</v>
      </c>
      <c r="BM136" s="20" t="s">
        <v>241</v>
      </c>
    </row>
    <row r="137" spans="2:65" s="1" customFormat="1" ht="38.25" customHeight="1">
      <c r="B137" s="179"/>
      <c r="C137" s="213" t="s">
        <v>223</v>
      </c>
      <c r="D137" s="213" t="s">
        <v>201</v>
      </c>
      <c r="E137" s="214" t="s">
        <v>475</v>
      </c>
      <c r="F137" s="215" t="s">
        <v>476</v>
      </c>
      <c r="G137" s="215"/>
      <c r="H137" s="215"/>
      <c r="I137" s="215"/>
      <c r="J137" s="216" t="s">
        <v>204</v>
      </c>
      <c r="K137" s="217">
        <v>9.4</v>
      </c>
      <c r="L137" s="218">
        <v>0</v>
      </c>
      <c r="M137" s="218"/>
      <c r="N137" s="217">
        <f>ROUND(L137*K137,2)</f>
        <v>0</v>
      </c>
      <c r="O137" s="217"/>
      <c r="P137" s="217"/>
      <c r="Q137" s="217"/>
      <c r="R137" s="183"/>
      <c r="T137" s="219" t="s">
        <v>5</v>
      </c>
      <c r="U137" s="54" t="s">
        <v>43</v>
      </c>
      <c r="V137" s="45"/>
      <c r="W137" s="220">
        <f>V137*K137</f>
        <v>0</v>
      </c>
      <c r="X137" s="220">
        <v>0.01</v>
      </c>
      <c r="Y137" s="220">
        <f>X137*K137</f>
        <v>0.094</v>
      </c>
      <c r="Z137" s="220">
        <v>0</v>
      </c>
      <c r="AA137" s="221">
        <f>Z137*K137</f>
        <v>0</v>
      </c>
      <c r="AR137" s="20" t="s">
        <v>205</v>
      </c>
      <c r="AT137" s="20" t="s">
        <v>201</v>
      </c>
      <c r="AU137" s="20" t="s">
        <v>83</v>
      </c>
      <c r="AY137" s="20" t="s">
        <v>200</v>
      </c>
      <c r="BE137" s="144">
        <f>IF(U137="základná",N137,0)</f>
        <v>0</v>
      </c>
      <c r="BF137" s="144">
        <f>IF(U137="znížená",N137,0)</f>
        <v>0</v>
      </c>
      <c r="BG137" s="144">
        <f>IF(U137="zákl. prenesená",N137,0)</f>
        <v>0</v>
      </c>
      <c r="BH137" s="144">
        <f>IF(U137="zníž. prenesená",N137,0)</f>
        <v>0</v>
      </c>
      <c r="BI137" s="144">
        <f>IF(U137="nulová",N137,0)</f>
        <v>0</v>
      </c>
      <c r="BJ137" s="20" t="s">
        <v>88</v>
      </c>
      <c r="BK137" s="144">
        <f>ROUND(L137*K137,2)</f>
        <v>0</v>
      </c>
      <c r="BL137" s="20" t="s">
        <v>205</v>
      </c>
      <c r="BM137" s="20" t="s">
        <v>244</v>
      </c>
    </row>
    <row r="138" spans="2:65" s="1" customFormat="1" ht="38.25" customHeight="1">
      <c r="B138" s="179"/>
      <c r="C138" s="213" t="s">
        <v>245</v>
      </c>
      <c r="D138" s="213" t="s">
        <v>201</v>
      </c>
      <c r="E138" s="214" t="s">
        <v>477</v>
      </c>
      <c r="F138" s="215" t="s">
        <v>478</v>
      </c>
      <c r="G138" s="215"/>
      <c r="H138" s="215"/>
      <c r="I138" s="215"/>
      <c r="J138" s="216" t="s">
        <v>204</v>
      </c>
      <c r="K138" s="217">
        <v>9.4</v>
      </c>
      <c r="L138" s="218">
        <v>0</v>
      </c>
      <c r="M138" s="218"/>
      <c r="N138" s="217">
        <f>ROUND(L138*K138,2)</f>
        <v>0</v>
      </c>
      <c r="O138" s="217"/>
      <c r="P138" s="217"/>
      <c r="Q138" s="217"/>
      <c r="R138" s="183"/>
      <c r="T138" s="219" t="s">
        <v>5</v>
      </c>
      <c r="U138" s="54" t="s">
        <v>43</v>
      </c>
      <c r="V138" s="45"/>
      <c r="W138" s="220">
        <f>V138*K138</f>
        <v>0</v>
      </c>
      <c r="X138" s="220">
        <v>0</v>
      </c>
      <c r="Y138" s="220">
        <f>X138*K138</f>
        <v>0</v>
      </c>
      <c r="Z138" s="220">
        <v>0</v>
      </c>
      <c r="AA138" s="221">
        <f>Z138*K138</f>
        <v>0</v>
      </c>
      <c r="AR138" s="20" t="s">
        <v>205</v>
      </c>
      <c r="AT138" s="20" t="s">
        <v>201</v>
      </c>
      <c r="AU138" s="20" t="s">
        <v>83</v>
      </c>
      <c r="AY138" s="20" t="s">
        <v>200</v>
      </c>
      <c r="BE138" s="144">
        <f>IF(U138="základná",N138,0)</f>
        <v>0</v>
      </c>
      <c r="BF138" s="144">
        <f>IF(U138="znížená",N138,0)</f>
        <v>0</v>
      </c>
      <c r="BG138" s="144">
        <f>IF(U138="zákl. prenesená",N138,0)</f>
        <v>0</v>
      </c>
      <c r="BH138" s="144">
        <f>IF(U138="zníž. prenesená",N138,0)</f>
        <v>0</v>
      </c>
      <c r="BI138" s="144">
        <f>IF(U138="nulová",N138,0)</f>
        <v>0</v>
      </c>
      <c r="BJ138" s="20" t="s">
        <v>88</v>
      </c>
      <c r="BK138" s="144">
        <f>ROUND(L138*K138,2)</f>
        <v>0</v>
      </c>
      <c r="BL138" s="20" t="s">
        <v>205</v>
      </c>
      <c r="BM138" s="20" t="s">
        <v>248</v>
      </c>
    </row>
    <row r="139" spans="2:65" s="1" customFormat="1" ht="25.5" customHeight="1">
      <c r="B139" s="179"/>
      <c r="C139" s="213" t="s">
        <v>227</v>
      </c>
      <c r="D139" s="213" t="s">
        <v>201</v>
      </c>
      <c r="E139" s="214" t="s">
        <v>479</v>
      </c>
      <c r="F139" s="215" t="s">
        <v>480</v>
      </c>
      <c r="G139" s="215"/>
      <c r="H139" s="215"/>
      <c r="I139" s="215"/>
      <c r="J139" s="216" t="s">
        <v>208</v>
      </c>
      <c r="K139" s="217">
        <v>7.6</v>
      </c>
      <c r="L139" s="218">
        <v>0</v>
      </c>
      <c r="M139" s="218"/>
      <c r="N139" s="217">
        <f>ROUND(L139*K139,2)</f>
        <v>0</v>
      </c>
      <c r="O139" s="217"/>
      <c r="P139" s="217"/>
      <c r="Q139" s="217"/>
      <c r="R139" s="183"/>
      <c r="T139" s="219" t="s">
        <v>5</v>
      </c>
      <c r="U139" s="54" t="s">
        <v>43</v>
      </c>
      <c r="V139" s="45"/>
      <c r="W139" s="220">
        <f>V139*K139</f>
        <v>0</v>
      </c>
      <c r="X139" s="220">
        <v>0.04986</v>
      </c>
      <c r="Y139" s="220">
        <f>X139*K139</f>
        <v>0.378936</v>
      </c>
      <c r="Z139" s="220">
        <v>0</v>
      </c>
      <c r="AA139" s="221">
        <f>Z139*K139</f>
        <v>0</v>
      </c>
      <c r="AR139" s="20" t="s">
        <v>205</v>
      </c>
      <c r="AT139" s="20" t="s">
        <v>201</v>
      </c>
      <c r="AU139" s="20" t="s">
        <v>83</v>
      </c>
      <c r="AY139" s="20" t="s">
        <v>200</v>
      </c>
      <c r="BE139" s="144">
        <f>IF(U139="základná",N139,0)</f>
        <v>0</v>
      </c>
      <c r="BF139" s="144">
        <f>IF(U139="znížená",N139,0)</f>
        <v>0</v>
      </c>
      <c r="BG139" s="144">
        <f>IF(U139="zákl. prenesená",N139,0)</f>
        <v>0</v>
      </c>
      <c r="BH139" s="144">
        <f>IF(U139="zníž. prenesená",N139,0)</f>
        <v>0</v>
      </c>
      <c r="BI139" s="144">
        <f>IF(U139="nulová",N139,0)</f>
        <v>0</v>
      </c>
      <c r="BJ139" s="20" t="s">
        <v>88</v>
      </c>
      <c r="BK139" s="144">
        <f>ROUND(L139*K139,2)</f>
        <v>0</v>
      </c>
      <c r="BL139" s="20" t="s">
        <v>205</v>
      </c>
      <c r="BM139" s="20" t="s">
        <v>252</v>
      </c>
    </row>
    <row r="140" spans="2:65" s="1" customFormat="1" ht="25.5" customHeight="1">
      <c r="B140" s="179"/>
      <c r="C140" s="213" t="s">
        <v>253</v>
      </c>
      <c r="D140" s="213" t="s">
        <v>201</v>
      </c>
      <c r="E140" s="214" t="s">
        <v>481</v>
      </c>
      <c r="F140" s="215" t="s">
        <v>482</v>
      </c>
      <c r="G140" s="215"/>
      <c r="H140" s="215"/>
      <c r="I140" s="215"/>
      <c r="J140" s="216" t="s">
        <v>208</v>
      </c>
      <c r="K140" s="217">
        <v>7.6</v>
      </c>
      <c r="L140" s="218">
        <v>0</v>
      </c>
      <c r="M140" s="218"/>
      <c r="N140" s="217">
        <f>ROUND(L140*K140,2)</f>
        <v>0</v>
      </c>
      <c r="O140" s="217"/>
      <c r="P140" s="217"/>
      <c r="Q140" s="217"/>
      <c r="R140" s="183"/>
      <c r="T140" s="219" t="s">
        <v>5</v>
      </c>
      <c r="U140" s="54" t="s">
        <v>43</v>
      </c>
      <c r="V140" s="45"/>
      <c r="W140" s="220">
        <f>V140*K140</f>
        <v>0</v>
      </c>
      <c r="X140" s="220">
        <v>0</v>
      </c>
      <c r="Y140" s="220">
        <f>X140*K140</f>
        <v>0</v>
      </c>
      <c r="Z140" s="220">
        <v>0</v>
      </c>
      <c r="AA140" s="221">
        <f>Z140*K140</f>
        <v>0</v>
      </c>
      <c r="AR140" s="20" t="s">
        <v>205</v>
      </c>
      <c r="AT140" s="20" t="s">
        <v>201</v>
      </c>
      <c r="AU140" s="20" t="s">
        <v>83</v>
      </c>
      <c r="AY140" s="20" t="s">
        <v>200</v>
      </c>
      <c r="BE140" s="144">
        <f>IF(U140="základná",N140,0)</f>
        <v>0</v>
      </c>
      <c r="BF140" s="144">
        <f>IF(U140="znížená",N140,0)</f>
        <v>0</v>
      </c>
      <c r="BG140" s="144">
        <f>IF(U140="zákl. prenesená",N140,0)</f>
        <v>0</v>
      </c>
      <c r="BH140" s="144">
        <f>IF(U140="zníž. prenesená",N140,0)</f>
        <v>0</v>
      </c>
      <c r="BI140" s="144">
        <f>IF(U140="nulová",N140,0)</f>
        <v>0</v>
      </c>
      <c r="BJ140" s="20" t="s">
        <v>88</v>
      </c>
      <c r="BK140" s="144">
        <f>ROUND(L140*K140,2)</f>
        <v>0</v>
      </c>
      <c r="BL140" s="20" t="s">
        <v>205</v>
      </c>
      <c r="BM140" s="20" t="s">
        <v>256</v>
      </c>
    </row>
    <row r="141" spans="2:65" s="1" customFormat="1" ht="38.25" customHeight="1">
      <c r="B141" s="179"/>
      <c r="C141" s="213" t="s">
        <v>230</v>
      </c>
      <c r="D141" s="213" t="s">
        <v>201</v>
      </c>
      <c r="E141" s="214" t="s">
        <v>483</v>
      </c>
      <c r="F141" s="215" t="s">
        <v>484</v>
      </c>
      <c r="G141" s="215"/>
      <c r="H141" s="215"/>
      <c r="I141" s="215"/>
      <c r="J141" s="216" t="s">
        <v>215</v>
      </c>
      <c r="K141" s="217">
        <v>0.31</v>
      </c>
      <c r="L141" s="218">
        <v>0</v>
      </c>
      <c r="M141" s="218"/>
      <c r="N141" s="217">
        <f>ROUND(L141*K141,2)</f>
        <v>0</v>
      </c>
      <c r="O141" s="217"/>
      <c r="P141" s="217"/>
      <c r="Q141" s="217"/>
      <c r="R141" s="183"/>
      <c r="T141" s="219" t="s">
        <v>5</v>
      </c>
      <c r="U141" s="54" t="s">
        <v>43</v>
      </c>
      <c r="V141" s="45"/>
      <c r="W141" s="220">
        <f>V141*K141</f>
        <v>0</v>
      </c>
      <c r="X141" s="220">
        <v>1.20296</v>
      </c>
      <c r="Y141" s="220">
        <f>X141*K141</f>
        <v>0.3729176</v>
      </c>
      <c r="Z141" s="220">
        <v>0</v>
      </c>
      <c r="AA141" s="221">
        <f>Z141*K141</f>
        <v>0</v>
      </c>
      <c r="AR141" s="20" t="s">
        <v>205</v>
      </c>
      <c r="AT141" s="20" t="s">
        <v>201</v>
      </c>
      <c r="AU141" s="20" t="s">
        <v>83</v>
      </c>
      <c r="AY141" s="20" t="s">
        <v>200</v>
      </c>
      <c r="BE141" s="144">
        <f>IF(U141="základná",N141,0)</f>
        <v>0</v>
      </c>
      <c r="BF141" s="144">
        <f>IF(U141="znížená",N141,0)</f>
        <v>0</v>
      </c>
      <c r="BG141" s="144">
        <f>IF(U141="zákl. prenesená",N141,0)</f>
        <v>0</v>
      </c>
      <c r="BH141" s="144">
        <f>IF(U141="zníž. prenesená",N141,0)</f>
        <v>0</v>
      </c>
      <c r="BI141" s="144">
        <f>IF(U141="nulová",N141,0)</f>
        <v>0</v>
      </c>
      <c r="BJ141" s="20" t="s">
        <v>88</v>
      </c>
      <c r="BK141" s="144">
        <f>ROUND(L141*K141,2)</f>
        <v>0</v>
      </c>
      <c r="BL141" s="20" t="s">
        <v>205</v>
      </c>
      <c r="BM141" s="20" t="s">
        <v>259</v>
      </c>
    </row>
    <row r="142" spans="2:65" s="1" customFormat="1" ht="16.5" customHeight="1">
      <c r="B142" s="179"/>
      <c r="C142" s="213" t="s">
        <v>260</v>
      </c>
      <c r="D142" s="213" t="s">
        <v>201</v>
      </c>
      <c r="E142" s="214" t="s">
        <v>295</v>
      </c>
      <c r="F142" s="215" t="s">
        <v>296</v>
      </c>
      <c r="G142" s="215"/>
      <c r="H142" s="215"/>
      <c r="I142" s="215"/>
      <c r="J142" s="216" t="s">
        <v>215</v>
      </c>
      <c r="K142" s="217">
        <v>0.03</v>
      </c>
      <c r="L142" s="218">
        <v>0</v>
      </c>
      <c r="M142" s="218"/>
      <c r="N142" s="217">
        <f>ROUND(L142*K142,2)</f>
        <v>0</v>
      </c>
      <c r="O142" s="217"/>
      <c r="P142" s="217"/>
      <c r="Q142" s="217"/>
      <c r="R142" s="183"/>
      <c r="T142" s="219" t="s">
        <v>5</v>
      </c>
      <c r="U142" s="54" t="s">
        <v>43</v>
      </c>
      <c r="V142" s="45"/>
      <c r="W142" s="220">
        <f>V142*K142</f>
        <v>0</v>
      </c>
      <c r="X142" s="220">
        <v>0</v>
      </c>
      <c r="Y142" s="220">
        <f>X142*K142</f>
        <v>0</v>
      </c>
      <c r="Z142" s="220">
        <v>0</v>
      </c>
      <c r="AA142" s="221">
        <f>Z142*K142</f>
        <v>0</v>
      </c>
      <c r="AR142" s="20" t="s">
        <v>205</v>
      </c>
      <c r="AT142" s="20" t="s">
        <v>201</v>
      </c>
      <c r="AU142" s="20" t="s">
        <v>83</v>
      </c>
      <c r="AY142" s="20" t="s">
        <v>200</v>
      </c>
      <c r="BE142" s="144">
        <f>IF(U142="základná",N142,0)</f>
        <v>0</v>
      </c>
      <c r="BF142" s="144">
        <f>IF(U142="znížená",N142,0)</f>
        <v>0</v>
      </c>
      <c r="BG142" s="144">
        <f>IF(U142="zákl. prenesená",N142,0)</f>
        <v>0</v>
      </c>
      <c r="BH142" s="144">
        <f>IF(U142="zníž. prenesená",N142,0)</f>
        <v>0</v>
      </c>
      <c r="BI142" s="144">
        <f>IF(U142="nulová",N142,0)</f>
        <v>0</v>
      </c>
      <c r="BJ142" s="20" t="s">
        <v>88</v>
      </c>
      <c r="BK142" s="144">
        <f>ROUND(L142*K142,2)</f>
        <v>0</v>
      </c>
      <c r="BL142" s="20" t="s">
        <v>205</v>
      </c>
      <c r="BM142" s="20" t="s">
        <v>263</v>
      </c>
    </row>
    <row r="143" spans="2:65" s="1" customFormat="1" ht="16.5" customHeight="1">
      <c r="B143" s="179"/>
      <c r="C143" s="213" t="s">
        <v>235</v>
      </c>
      <c r="D143" s="213" t="s">
        <v>201</v>
      </c>
      <c r="E143" s="214" t="s">
        <v>485</v>
      </c>
      <c r="F143" s="215" t="s">
        <v>486</v>
      </c>
      <c r="G143" s="215"/>
      <c r="H143" s="215"/>
      <c r="I143" s="215"/>
      <c r="J143" s="216" t="s">
        <v>251</v>
      </c>
      <c r="K143" s="217">
        <v>4</v>
      </c>
      <c r="L143" s="218">
        <v>0</v>
      </c>
      <c r="M143" s="218"/>
      <c r="N143" s="217">
        <f>ROUND(L143*K143,2)</f>
        <v>0</v>
      </c>
      <c r="O143" s="217"/>
      <c r="P143" s="217"/>
      <c r="Q143" s="217"/>
      <c r="R143" s="183"/>
      <c r="T143" s="219" t="s">
        <v>5</v>
      </c>
      <c r="U143" s="54" t="s">
        <v>43</v>
      </c>
      <c r="V143" s="45"/>
      <c r="W143" s="220">
        <f>V143*K143</f>
        <v>0</v>
      </c>
      <c r="X143" s="220">
        <v>0</v>
      </c>
      <c r="Y143" s="220">
        <f>X143*K143</f>
        <v>0</v>
      </c>
      <c r="Z143" s="220">
        <v>0</v>
      </c>
      <c r="AA143" s="221">
        <f>Z143*K143</f>
        <v>0</v>
      </c>
      <c r="AR143" s="20" t="s">
        <v>205</v>
      </c>
      <c r="AT143" s="20" t="s">
        <v>201</v>
      </c>
      <c r="AU143" s="20" t="s">
        <v>83</v>
      </c>
      <c r="AY143" s="20" t="s">
        <v>200</v>
      </c>
      <c r="BE143" s="144">
        <f>IF(U143="základná",N143,0)</f>
        <v>0</v>
      </c>
      <c r="BF143" s="144">
        <f>IF(U143="znížená",N143,0)</f>
        <v>0</v>
      </c>
      <c r="BG143" s="144">
        <f>IF(U143="zákl. prenesená",N143,0)</f>
        <v>0</v>
      </c>
      <c r="BH143" s="144">
        <f>IF(U143="zníž. prenesená",N143,0)</f>
        <v>0</v>
      </c>
      <c r="BI143" s="144">
        <f>IF(U143="nulová",N143,0)</f>
        <v>0</v>
      </c>
      <c r="BJ143" s="20" t="s">
        <v>88</v>
      </c>
      <c r="BK143" s="144">
        <f>ROUND(L143*K143,2)</f>
        <v>0</v>
      </c>
      <c r="BL143" s="20" t="s">
        <v>205</v>
      </c>
      <c r="BM143" s="20" t="s">
        <v>266</v>
      </c>
    </row>
    <row r="144" spans="2:63" s="9" customFormat="1" ht="37.4" customHeight="1">
      <c r="B144" s="201"/>
      <c r="C144" s="202"/>
      <c r="D144" s="203" t="s">
        <v>170</v>
      </c>
      <c r="E144" s="203"/>
      <c r="F144" s="203"/>
      <c r="G144" s="203"/>
      <c r="H144" s="203"/>
      <c r="I144" s="203"/>
      <c r="J144" s="203"/>
      <c r="K144" s="203"/>
      <c r="L144" s="203"/>
      <c r="M144" s="203"/>
      <c r="N144" s="222">
        <f>BK144</f>
        <v>0</v>
      </c>
      <c r="O144" s="223"/>
      <c r="P144" s="223"/>
      <c r="Q144" s="223"/>
      <c r="R144" s="206"/>
      <c r="T144" s="207"/>
      <c r="U144" s="202"/>
      <c r="V144" s="202"/>
      <c r="W144" s="208">
        <f>W145</f>
        <v>0</v>
      </c>
      <c r="X144" s="202"/>
      <c r="Y144" s="208">
        <f>Y145</f>
        <v>0</v>
      </c>
      <c r="Z144" s="202"/>
      <c r="AA144" s="209">
        <f>AA145</f>
        <v>0</v>
      </c>
      <c r="AR144" s="210" t="s">
        <v>83</v>
      </c>
      <c r="AT144" s="211" t="s">
        <v>75</v>
      </c>
      <c r="AU144" s="211" t="s">
        <v>76</v>
      </c>
      <c r="AY144" s="210" t="s">
        <v>200</v>
      </c>
      <c r="BK144" s="212">
        <f>BK145</f>
        <v>0</v>
      </c>
    </row>
    <row r="145" spans="2:65" s="1" customFormat="1" ht="25.5" customHeight="1">
      <c r="B145" s="179"/>
      <c r="C145" s="213" t="s">
        <v>267</v>
      </c>
      <c r="D145" s="213" t="s">
        <v>201</v>
      </c>
      <c r="E145" s="214" t="s">
        <v>487</v>
      </c>
      <c r="F145" s="215" t="s">
        <v>488</v>
      </c>
      <c r="G145" s="215"/>
      <c r="H145" s="215"/>
      <c r="I145" s="215"/>
      <c r="J145" s="216" t="s">
        <v>215</v>
      </c>
      <c r="K145" s="217">
        <v>55.32</v>
      </c>
      <c r="L145" s="218">
        <v>0</v>
      </c>
      <c r="M145" s="218"/>
      <c r="N145" s="217">
        <f>ROUND(L145*K145,2)</f>
        <v>0</v>
      </c>
      <c r="O145" s="217"/>
      <c r="P145" s="217"/>
      <c r="Q145" s="217"/>
      <c r="R145" s="183"/>
      <c r="T145" s="219" t="s">
        <v>5</v>
      </c>
      <c r="U145" s="54" t="s">
        <v>43</v>
      </c>
      <c r="V145" s="45"/>
      <c r="W145" s="220">
        <f>V145*K145</f>
        <v>0</v>
      </c>
      <c r="X145" s="220">
        <v>0</v>
      </c>
      <c r="Y145" s="220">
        <f>X145*K145</f>
        <v>0</v>
      </c>
      <c r="Z145" s="220">
        <v>0</v>
      </c>
      <c r="AA145" s="221">
        <f>Z145*K145</f>
        <v>0</v>
      </c>
      <c r="AR145" s="20" t="s">
        <v>205</v>
      </c>
      <c r="AT145" s="20" t="s">
        <v>201</v>
      </c>
      <c r="AU145" s="20" t="s">
        <v>83</v>
      </c>
      <c r="AY145" s="20" t="s">
        <v>200</v>
      </c>
      <c r="BE145" s="144">
        <f>IF(U145="základná",N145,0)</f>
        <v>0</v>
      </c>
      <c r="BF145" s="144">
        <f>IF(U145="znížená",N145,0)</f>
        <v>0</v>
      </c>
      <c r="BG145" s="144">
        <f>IF(U145="zákl. prenesená",N145,0)</f>
        <v>0</v>
      </c>
      <c r="BH145" s="144">
        <f>IF(U145="zníž. prenesená",N145,0)</f>
        <v>0</v>
      </c>
      <c r="BI145" s="144">
        <f>IF(U145="nulová",N145,0)</f>
        <v>0</v>
      </c>
      <c r="BJ145" s="20" t="s">
        <v>88</v>
      </c>
      <c r="BK145" s="144">
        <f>ROUND(L145*K145,2)</f>
        <v>0</v>
      </c>
      <c r="BL145" s="20" t="s">
        <v>205</v>
      </c>
      <c r="BM145" s="20" t="s">
        <v>270</v>
      </c>
    </row>
    <row r="146" spans="2:63" s="9" customFormat="1" ht="37.4" customHeight="1">
      <c r="B146" s="201"/>
      <c r="C146" s="202"/>
      <c r="D146" s="203" t="s">
        <v>451</v>
      </c>
      <c r="E146" s="203"/>
      <c r="F146" s="203"/>
      <c r="G146" s="203"/>
      <c r="H146" s="203"/>
      <c r="I146" s="203"/>
      <c r="J146" s="203"/>
      <c r="K146" s="203"/>
      <c r="L146" s="203"/>
      <c r="M146" s="203"/>
      <c r="N146" s="222">
        <f>BK146</f>
        <v>0</v>
      </c>
      <c r="O146" s="223"/>
      <c r="P146" s="223"/>
      <c r="Q146" s="223"/>
      <c r="R146" s="206"/>
      <c r="T146" s="207"/>
      <c r="U146" s="202"/>
      <c r="V146" s="202"/>
      <c r="W146" s="208">
        <f>W147</f>
        <v>0</v>
      </c>
      <c r="X146" s="202"/>
      <c r="Y146" s="208">
        <f>Y147</f>
        <v>0</v>
      </c>
      <c r="Z146" s="202"/>
      <c r="AA146" s="209">
        <f>AA147</f>
        <v>0</v>
      </c>
      <c r="AR146" s="210" t="s">
        <v>83</v>
      </c>
      <c r="AT146" s="211" t="s">
        <v>75</v>
      </c>
      <c r="AU146" s="211" t="s">
        <v>76</v>
      </c>
      <c r="AY146" s="210" t="s">
        <v>200</v>
      </c>
      <c r="BK146" s="212">
        <f>BK147</f>
        <v>0</v>
      </c>
    </row>
    <row r="147" spans="2:65" s="1" customFormat="1" ht="16.5" customHeight="1">
      <c r="B147" s="179"/>
      <c r="C147" s="213" t="s">
        <v>10</v>
      </c>
      <c r="D147" s="213" t="s">
        <v>201</v>
      </c>
      <c r="E147" s="214" t="s">
        <v>489</v>
      </c>
      <c r="F147" s="215" t="s">
        <v>490</v>
      </c>
      <c r="G147" s="215"/>
      <c r="H147" s="215"/>
      <c r="I147" s="215"/>
      <c r="J147" s="216" t="s">
        <v>251</v>
      </c>
      <c r="K147" s="217">
        <v>2.86</v>
      </c>
      <c r="L147" s="218">
        <v>0</v>
      </c>
      <c r="M147" s="218"/>
      <c r="N147" s="217">
        <f>ROUND(L147*K147,2)</f>
        <v>0</v>
      </c>
      <c r="O147" s="217"/>
      <c r="P147" s="217"/>
      <c r="Q147" s="217"/>
      <c r="R147" s="183"/>
      <c r="T147" s="219" t="s">
        <v>5</v>
      </c>
      <c r="U147" s="54" t="s">
        <v>43</v>
      </c>
      <c r="V147" s="45"/>
      <c r="W147" s="220">
        <f>V147*K147</f>
        <v>0</v>
      </c>
      <c r="X147" s="220">
        <v>0</v>
      </c>
      <c r="Y147" s="220">
        <f>X147*K147</f>
        <v>0</v>
      </c>
      <c r="Z147" s="220">
        <v>0</v>
      </c>
      <c r="AA147" s="221">
        <f>Z147*K147</f>
        <v>0</v>
      </c>
      <c r="AR147" s="20" t="s">
        <v>205</v>
      </c>
      <c r="AT147" s="20" t="s">
        <v>201</v>
      </c>
      <c r="AU147" s="20" t="s">
        <v>83</v>
      </c>
      <c r="AY147" s="20" t="s">
        <v>200</v>
      </c>
      <c r="BE147" s="144">
        <f>IF(U147="základná",N147,0)</f>
        <v>0</v>
      </c>
      <c r="BF147" s="144">
        <f>IF(U147="znížená",N147,0)</f>
        <v>0</v>
      </c>
      <c r="BG147" s="144">
        <f>IF(U147="zákl. prenesená",N147,0)</f>
        <v>0</v>
      </c>
      <c r="BH147" s="144">
        <f>IF(U147="zníž. prenesená",N147,0)</f>
        <v>0</v>
      </c>
      <c r="BI147" s="144">
        <f>IF(U147="nulová",N147,0)</f>
        <v>0</v>
      </c>
      <c r="BJ147" s="20" t="s">
        <v>88</v>
      </c>
      <c r="BK147" s="144">
        <f>ROUND(L147*K147,2)</f>
        <v>0</v>
      </c>
      <c r="BL147" s="20" t="s">
        <v>205</v>
      </c>
      <c r="BM147" s="20" t="s">
        <v>273</v>
      </c>
    </row>
    <row r="148" spans="2:63" s="1" customFormat="1" ht="49.9" customHeight="1">
      <c r="B148" s="44"/>
      <c r="C148" s="45"/>
      <c r="D148" s="203" t="s">
        <v>447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224">
        <f>BK148</f>
        <v>0</v>
      </c>
      <c r="O148" s="225"/>
      <c r="P148" s="225"/>
      <c r="Q148" s="225"/>
      <c r="R148" s="46"/>
      <c r="T148" s="226"/>
      <c r="U148" s="70"/>
      <c r="V148" s="70"/>
      <c r="W148" s="70"/>
      <c r="X148" s="70"/>
      <c r="Y148" s="70"/>
      <c r="Z148" s="70"/>
      <c r="AA148" s="72"/>
      <c r="AT148" s="20" t="s">
        <v>75</v>
      </c>
      <c r="AU148" s="20" t="s">
        <v>76</v>
      </c>
      <c r="AY148" s="20" t="s">
        <v>448</v>
      </c>
      <c r="BK148" s="144">
        <v>0</v>
      </c>
    </row>
    <row r="149" spans="2:18" s="1" customFormat="1" ht="6.95" customHeight="1"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5"/>
    </row>
  </sheetData>
  <mergeCells count="137">
    <mergeCell ref="F140:I140"/>
    <mergeCell ref="F137:I137"/>
    <mergeCell ref="F138:I138"/>
    <mergeCell ref="F139:I139"/>
    <mergeCell ref="F141:I141"/>
    <mergeCell ref="F142:I142"/>
    <mergeCell ref="F143:I143"/>
    <mergeCell ref="F145:I145"/>
    <mergeCell ref="F147:I14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D97:H97"/>
    <mergeCell ref="N94:Q94"/>
    <mergeCell ref="N96:Q96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N123:Q123"/>
    <mergeCell ref="F124:I124"/>
    <mergeCell ref="F126:I126"/>
    <mergeCell ref="L124:M124"/>
    <mergeCell ref="N124:Q124"/>
    <mergeCell ref="F125:I125"/>
    <mergeCell ref="L125:M125"/>
    <mergeCell ref="N125:Q125"/>
    <mergeCell ref="L126:M126"/>
    <mergeCell ref="N126:Q126"/>
    <mergeCell ref="L127:M127"/>
    <mergeCell ref="N127:Q127"/>
    <mergeCell ref="F127:I127"/>
    <mergeCell ref="F130:I130"/>
    <mergeCell ref="F129:I129"/>
    <mergeCell ref="L129:M129"/>
    <mergeCell ref="N129:Q129"/>
    <mergeCell ref="L130:M130"/>
    <mergeCell ref="N130:Q130"/>
    <mergeCell ref="L131:M131"/>
    <mergeCell ref="N131:Q131"/>
    <mergeCell ref="L132:M132"/>
    <mergeCell ref="N132:Q132"/>
    <mergeCell ref="L133:M133"/>
    <mergeCell ref="N133:Q133"/>
    <mergeCell ref="L134:M134"/>
    <mergeCell ref="N134:Q134"/>
    <mergeCell ref="N128:Q128"/>
    <mergeCell ref="L145:M145"/>
    <mergeCell ref="L141:M141"/>
    <mergeCell ref="L138:M138"/>
    <mergeCell ref="L139:M139"/>
    <mergeCell ref="L140:M140"/>
    <mergeCell ref="L142:M142"/>
    <mergeCell ref="L143:M143"/>
    <mergeCell ref="L147:M147"/>
    <mergeCell ref="F131:I131"/>
    <mergeCell ref="F134:I134"/>
    <mergeCell ref="F132:I132"/>
    <mergeCell ref="F133:I133"/>
    <mergeCell ref="F136:I136"/>
    <mergeCell ref="L136:M136"/>
    <mergeCell ref="N136:Q136"/>
    <mergeCell ref="L137:M137"/>
    <mergeCell ref="N137:Q137"/>
    <mergeCell ref="N138:Q138"/>
    <mergeCell ref="N139:Q139"/>
    <mergeCell ref="N140:Q140"/>
    <mergeCell ref="N141:Q141"/>
    <mergeCell ref="N142:Q142"/>
    <mergeCell ref="N143:Q143"/>
    <mergeCell ref="N145:Q145"/>
    <mergeCell ref="N147:Q147"/>
    <mergeCell ref="N135:Q135"/>
    <mergeCell ref="N144:Q144"/>
    <mergeCell ref="N146:Q146"/>
    <mergeCell ref="N148:Q148"/>
  </mergeCells>
  <hyperlinks>
    <hyperlink ref="F1:G1" location="C2" display="1) Krycí list rozpočtu"/>
    <hyperlink ref="H1:K1" location="C87" display="2) Rekapitulácia rozpočtu"/>
    <hyperlink ref="L1" location="C121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95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151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491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N108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(SUM(BE108:BE115)+SUM(BE134:BE205))</f>
        <v>0</v>
      </c>
      <c r="I33" s="45"/>
      <c r="J33" s="45"/>
      <c r="K33" s="45"/>
      <c r="L33" s="45"/>
      <c r="M33" s="162">
        <f>ROUND((SUM(BE108:BE115)+SUM(BE134:BE205)),2)*F33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(SUM(BF108:BF115)+SUM(BF134:BF205))</f>
        <v>0</v>
      </c>
      <c r="I34" s="45"/>
      <c r="J34" s="45"/>
      <c r="K34" s="45"/>
      <c r="L34" s="45"/>
      <c r="M34" s="162">
        <f>ROUND((SUM(BF108:BF115)+SUM(BF134:BF205)),2)*F34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(SUM(BG108:BG115)+SUM(BG134:BG205))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(SUM(BH108:BH115)+SUM(BH134:BH205))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(SUM(BI108:BI115)+SUM(BI134:BI205))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151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01-03 - 03 - Medzišachta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N134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450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N135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162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N139</f>
        <v>0</v>
      </c>
      <c r="O91" s="172"/>
      <c r="P91" s="172"/>
      <c r="Q91" s="172"/>
      <c r="R91" s="175"/>
    </row>
    <row r="92" spans="2:18" s="7" customFormat="1" ht="24.95" customHeight="1">
      <c r="B92" s="171"/>
      <c r="C92" s="172"/>
      <c r="D92" s="173" t="s">
        <v>163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4">
        <f>N143</f>
        <v>0</v>
      </c>
      <c r="O92" s="172"/>
      <c r="P92" s="172"/>
      <c r="Q92" s="172"/>
      <c r="R92" s="175"/>
    </row>
    <row r="93" spans="2:18" s="7" customFormat="1" ht="24.95" customHeight="1">
      <c r="B93" s="171"/>
      <c r="C93" s="172"/>
      <c r="D93" s="173" t="s">
        <v>164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4">
        <f>N148</f>
        <v>0</v>
      </c>
      <c r="O93" s="172"/>
      <c r="P93" s="172"/>
      <c r="Q93" s="172"/>
      <c r="R93" s="175"/>
    </row>
    <row r="94" spans="2:18" s="7" customFormat="1" ht="24.95" customHeight="1">
      <c r="B94" s="171"/>
      <c r="C94" s="172"/>
      <c r="D94" s="173" t="s">
        <v>165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N152</f>
        <v>0</v>
      </c>
      <c r="O94" s="172"/>
      <c r="P94" s="172"/>
      <c r="Q94" s="172"/>
      <c r="R94" s="175"/>
    </row>
    <row r="95" spans="2:18" s="7" customFormat="1" ht="24.95" customHeight="1">
      <c r="B95" s="171"/>
      <c r="C95" s="172"/>
      <c r="D95" s="173" t="s">
        <v>166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N157</f>
        <v>0</v>
      </c>
      <c r="O95" s="172"/>
      <c r="P95" s="172"/>
      <c r="Q95" s="172"/>
      <c r="R95" s="175"/>
    </row>
    <row r="96" spans="2:18" s="7" customFormat="1" ht="24.95" customHeight="1">
      <c r="B96" s="171"/>
      <c r="C96" s="172"/>
      <c r="D96" s="173" t="s">
        <v>167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4">
        <f>N159</f>
        <v>0</v>
      </c>
      <c r="O96" s="172"/>
      <c r="P96" s="172"/>
      <c r="Q96" s="172"/>
      <c r="R96" s="175"/>
    </row>
    <row r="97" spans="2:18" s="7" customFormat="1" ht="24.95" customHeight="1">
      <c r="B97" s="171"/>
      <c r="C97" s="172"/>
      <c r="D97" s="173" t="s">
        <v>492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4">
        <f>N161</f>
        <v>0</v>
      </c>
      <c r="O97" s="172"/>
      <c r="P97" s="172"/>
      <c r="Q97" s="172"/>
      <c r="R97" s="175"/>
    </row>
    <row r="98" spans="2:18" s="7" customFormat="1" ht="24.95" customHeight="1">
      <c r="B98" s="171"/>
      <c r="C98" s="172"/>
      <c r="D98" s="173" t="s">
        <v>168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4">
        <f>N166</f>
        <v>0</v>
      </c>
      <c r="O98" s="172"/>
      <c r="P98" s="172"/>
      <c r="Q98" s="172"/>
      <c r="R98" s="175"/>
    </row>
    <row r="99" spans="2:18" s="7" customFormat="1" ht="24.95" customHeight="1">
      <c r="B99" s="171"/>
      <c r="C99" s="172"/>
      <c r="D99" s="173" t="s">
        <v>169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4">
        <f>N168</f>
        <v>0</v>
      </c>
      <c r="O99" s="172"/>
      <c r="P99" s="172"/>
      <c r="Q99" s="172"/>
      <c r="R99" s="175"/>
    </row>
    <row r="100" spans="2:18" s="7" customFormat="1" ht="24.95" customHeight="1">
      <c r="B100" s="171"/>
      <c r="C100" s="172"/>
      <c r="D100" s="173" t="s">
        <v>170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174">
        <f>N170</f>
        <v>0</v>
      </c>
      <c r="O100" s="172"/>
      <c r="P100" s="172"/>
      <c r="Q100" s="172"/>
      <c r="R100" s="175"/>
    </row>
    <row r="101" spans="2:18" s="7" customFormat="1" ht="24.95" customHeight="1">
      <c r="B101" s="171"/>
      <c r="C101" s="172"/>
      <c r="D101" s="173" t="s">
        <v>171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74">
        <f>N172</f>
        <v>0</v>
      </c>
      <c r="O101" s="172"/>
      <c r="P101" s="172"/>
      <c r="Q101" s="172"/>
      <c r="R101" s="175"/>
    </row>
    <row r="102" spans="2:18" s="7" customFormat="1" ht="24.95" customHeight="1">
      <c r="B102" s="171"/>
      <c r="C102" s="172"/>
      <c r="D102" s="173" t="s">
        <v>172</v>
      </c>
      <c r="E102" s="172"/>
      <c r="F102" s="172"/>
      <c r="G102" s="172"/>
      <c r="H102" s="172"/>
      <c r="I102" s="172"/>
      <c r="J102" s="172"/>
      <c r="K102" s="172"/>
      <c r="L102" s="172"/>
      <c r="M102" s="172"/>
      <c r="N102" s="174">
        <f>N178</f>
        <v>0</v>
      </c>
      <c r="O102" s="172"/>
      <c r="P102" s="172"/>
      <c r="Q102" s="172"/>
      <c r="R102" s="175"/>
    </row>
    <row r="103" spans="2:18" s="7" customFormat="1" ht="24.95" customHeight="1">
      <c r="B103" s="171"/>
      <c r="C103" s="172"/>
      <c r="D103" s="173" t="s">
        <v>173</v>
      </c>
      <c r="E103" s="172"/>
      <c r="F103" s="172"/>
      <c r="G103" s="172"/>
      <c r="H103" s="172"/>
      <c r="I103" s="172"/>
      <c r="J103" s="172"/>
      <c r="K103" s="172"/>
      <c r="L103" s="172"/>
      <c r="M103" s="172"/>
      <c r="N103" s="174">
        <f>N182</f>
        <v>0</v>
      </c>
      <c r="O103" s="172"/>
      <c r="P103" s="172"/>
      <c r="Q103" s="172"/>
      <c r="R103" s="175"/>
    </row>
    <row r="104" spans="2:18" s="7" customFormat="1" ht="24.95" customHeight="1">
      <c r="B104" s="171"/>
      <c r="C104" s="172"/>
      <c r="D104" s="173" t="s">
        <v>174</v>
      </c>
      <c r="E104" s="172"/>
      <c r="F104" s="172"/>
      <c r="G104" s="172"/>
      <c r="H104" s="172"/>
      <c r="I104" s="172"/>
      <c r="J104" s="172"/>
      <c r="K104" s="172"/>
      <c r="L104" s="172"/>
      <c r="M104" s="172"/>
      <c r="N104" s="174">
        <f>N186</f>
        <v>0</v>
      </c>
      <c r="O104" s="172"/>
      <c r="P104" s="172"/>
      <c r="Q104" s="172"/>
      <c r="R104" s="175"/>
    </row>
    <row r="105" spans="2:18" s="7" customFormat="1" ht="24.95" customHeight="1">
      <c r="B105" s="171"/>
      <c r="C105" s="172"/>
      <c r="D105" s="173" t="s">
        <v>451</v>
      </c>
      <c r="E105" s="172"/>
      <c r="F105" s="172"/>
      <c r="G105" s="172"/>
      <c r="H105" s="172"/>
      <c r="I105" s="172"/>
      <c r="J105" s="172"/>
      <c r="K105" s="172"/>
      <c r="L105" s="172"/>
      <c r="M105" s="172"/>
      <c r="N105" s="174">
        <f>N193</f>
        <v>0</v>
      </c>
      <c r="O105" s="172"/>
      <c r="P105" s="172"/>
      <c r="Q105" s="172"/>
      <c r="R105" s="175"/>
    </row>
    <row r="106" spans="2:18" s="7" customFormat="1" ht="24.95" customHeight="1">
      <c r="B106" s="171"/>
      <c r="C106" s="172"/>
      <c r="D106" s="173" t="s">
        <v>176</v>
      </c>
      <c r="E106" s="172"/>
      <c r="F106" s="172"/>
      <c r="G106" s="172"/>
      <c r="H106" s="172"/>
      <c r="I106" s="172"/>
      <c r="J106" s="172"/>
      <c r="K106" s="172"/>
      <c r="L106" s="172"/>
      <c r="M106" s="172"/>
      <c r="N106" s="174">
        <f>N198</f>
        <v>0</v>
      </c>
      <c r="O106" s="172"/>
      <c r="P106" s="172"/>
      <c r="Q106" s="172"/>
      <c r="R106" s="175"/>
    </row>
    <row r="107" spans="2:18" s="1" customFormat="1" ht="21.8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21" s="1" customFormat="1" ht="29.25" customHeight="1">
      <c r="B108" s="44"/>
      <c r="C108" s="169" t="s">
        <v>177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170">
        <f>ROUND(N109+N110+N111+N112+N113+N114,2)</f>
        <v>0</v>
      </c>
      <c r="O108" s="176"/>
      <c r="P108" s="176"/>
      <c r="Q108" s="176"/>
      <c r="R108" s="46"/>
      <c r="T108" s="177"/>
      <c r="U108" s="178" t="s">
        <v>40</v>
      </c>
    </row>
    <row r="109" spans="2:65" s="1" customFormat="1" ht="18" customHeight="1">
      <c r="B109" s="179"/>
      <c r="C109" s="180"/>
      <c r="D109" s="145" t="s">
        <v>178</v>
      </c>
      <c r="E109" s="181"/>
      <c r="F109" s="181"/>
      <c r="G109" s="181"/>
      <c r="H109" s="181"/>
      <c r="I109" s="180"/>
      <c r="J109" s="180"/>
      <c r="K109" s="180"/>
      <c r="L109" s="180"/>
      <c r="M109" s="180"/>
      <c r="N109" s="140">
        <f>ROUND(N89*T109,2)</f>
        <v>0</v>
      </c>
      <c r="O109" s="182"/>
      <c r="P109" s="182"/>
      <c r="Q109" s="182"/>
      <c r="R109" s="183"/>
      <c r="S109" s="184"/>
      <c r="T109" s="185"/>
      <c r="U109" s="186" t="s">
        <v>43</v>
      </c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7" t="s">
        <v>179</v>
      </c>
      <c r="AZ109" s="184"/>
      <c r="BA109" s="184"/>
      <c r="BB109" s="184"/>
      <c r="BC109" s="184"/>
      <c r="BD109" s="184"/>
      <c r="BE109" s="188">
        <f>IF(U109="základná",N109,0)</f>
        <v>0</v>
      </c>
      <c r="BF109" s="188">
        <f>IF(U109="znížená",N109,0)</f>
        <v>0</v>
      </c>
      <c r="BG109" s="188">
        <f>IF(U109="zákl. prenesená",N109,0)</f>
        <v>0</v>
      </c>
      <c r="BH109" s="188">
        <f>IF(U109="zníž. prenesená",N109,0)</f>
        <v>0</v>
      </c>
      <c r="BI109" s="188">
        <f>IF(U109="nulová",N109,0)</f>
        <v>0</v>
      </c>
      <c r="BJ109" s="187" t="s">
        <v>88</v>
      </c>
      <c r="BK109" s="184"/>
      <c r="BL109" s="184"/>
      <c r="BM109" s="184"/>
    </row>
    <row r="110" spans="2:65" s="1" customFormat="1" ht="18" customHeight="1">
      <c r="B110" s="179"/>
      <c r="C110" s="180"/>
      <c r="D110" s="145" t="s">
        <v>180</v>
      </c>
      <c r="E110" s="181"/>
      <c r="F110" s="181"/>
      <c r="G110" s="181"/>
      <c r="H110" s="181"/>
      <c r="I110" s="180"/>
      <c r="J110" s="180"/>
      <c r="K110" s="180"/>
      <c r="L110" s="180"/>
      <c r="M110" s="180"/>
      <c r="N110" s="140">
        <f>ROUND(N89*T110,2)</f>
        <v>0</v>
      </c>
      <c r="O110" s="182"/>
      <c r="P110" s="182"/>
      <c r="Q110" s="182"/>
      <c r="R110" s="183"/>
      <c r="S110" s="184"/>
      <c r="T110" s="185"/>
      <c r="U110" s="186" t="s">
        <v>43</v>
      </c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7" t="s">
        <v>179</v>
      </c>
      <c r="AZ110" s="184"/>
      <c r="BA110" s="184"/>
      <c r="BB110" s="184"/>
      <c r="BC110" s="184"/>
      <c r="BD110" s="184"/>
      <c r="BE110" s="188">
        <f>IF(U110="základná",N110,0)</f>
        <v>0</v>
      </c>
      <c r="BF110" s="188">
        <f>IF(U110="znížená",N110,0)</f>
        <v>0</v>
      </c>
      <c r="BG110" s="188">
        <f>IF(U110="zákl. prenesená",N110,0)</f>
        <v>0</v>
      </c>
      <c r="BH110" s="188">
        <f>IF(U110="zníž. prenesená",N110,0)</f>
        <v>0</v>
      </c>
      <c r="BI110" s="188">
        <f>IF(U110="nulová",N110,0)</f>
        <v>0</v>
      </c>
      <c r="BJ110" s="187" t="s">
        <v>88</v>
      </c>
      <c r="BK110" s="184"/>
      <c r="BL110" s="184"/>
      <c r="BM110" s="184"/>
    </row>
    <row r="111" spans="2:65" s="1" customFormat="1" ht="18" customHeight="1">
      <c r="B111" s="179"/>
      <c r="C111" s="180"/>
      <c r="D111" s="145" t="s">
        <v>181</v>
      </c>
      <c r="E111" s="181"/>
      <c r="F111" s="181"/>
      <c r="G111" s="181"/>
      <c r="H111" s="181"/>
      <c r="I111" s="180"/>
      <c r="J111" s="180"/>
      <c r="K111" s="180"/>
      <c r="L111" s="180"/>
      <c r="M111" s="180"/>
      <c r="N111" s="140">
        <f>ROUND(N89*T111,2)</f>
        <v>0</v>
      </c>
      <c r="O111" s="182"/>
      <c r="P111" s="182"/>
      <c r="Q111" s="182"/>
      <c r="R111" s="183"/>
      <c r="S111" s="184"/>
      <c r="T111" s="185"/>
      <c r="U111" s="186" t="s">
        <v>43</v>
      </c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7" t="s">
        <v>179</v>
      </c>
      <c r="AZ111" s="184"/>
      <c r="BA111" s="184"/>
      <c r="BB111" s="184"/>
      <c r="BC111" s="184"/>
      <c r="BD111" s="184"/>
      <c r="BE111" s="188">
        <f>IF(U111="základná",N111,0)</f>
        <v>0</v>
      </c>
      <c r="BF111" s="188">
        <f>IF(U111="znížená",N111,0)</f>
        <v>0</v>
      </c>
      <c r="BG111" s="188">
        <f>IF(U111="zákl. prenesená",N111,0)</f>
        <v>0</v>
      </c>
      <c r="BH111" s="188">
        <f>IF(U111="zníž. prenesená",N111,0)</f>
        <v>0</v>
      </c>
      <c r="BI111" s="188">
        <f>IF(U111="nulová",N111,0)</f>
        <v>0</v>
      </c>
      <c r="BJ111" s="187" t="s">
        <v>88</v>
      </c>
      <c r="BK111" s="184"/>
      <c r="BL111" s="184"/>
      <c r="BM111" s="184"/>
    </row>
    <row r="112" spans="2:65" s="1" customFormat="1" ht="18" customHeight="1">
      <c r="B112" s="179"/>
      <c r="C112" s="180"/>
      <c r="D112" s="145" t="s">
        <v>182</v>
      </c>
      <c r="E112" s="181"/>
      <c r="F112" s="181"/>
      <c r="G112" s="181"/>
      <c r="H112" s="181"/>
      <c r="I112" s="180"/>
      <c r="J112" s="180"/>
      <c r="K112" s="180"/>
      <c r="L112" s="180"/>
      <c r="M112" s="180"/>
      <c r="N112" s="140">
        <f>ROUND(N89*T112,2)</f>
        <v>0</v>
      </c>
      <c r="O112" s="182"/>
      <c r="P112" s="182"/>
      <c r="Q112" s="182"/>
      <c r="R112" s="183"/>
      <c r="S112" s="184"/>
      <c r="T112" s="185"/>
      <c r="U112" s="186" t="s">
        <v>43</v>
      </c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7" t="s">
        <v>179</v>
      </c>
      <c r="AZ112" s="184"/>
      <c r="BA112" s="184"/>
      <c r="BB112" s="184"/>
      <c r="BC112" s="184"/>
      <c r="BD112" s="184"/>
      <c r="BE112" s="188">
        <f>IF(U112="základná",N112,0)</f>
        <v>0</v>
      </c>
      <c r="BF112" s="188">
        <f>IF(U112="znížená",N112,0)</f>
        <v>0</v>
      </c>
      <c r="BG112" s="188">
        <f>IF(U112="zákl. prenesená",N112,0)</f>
        <v>0</v>
      </c>
      <c r="BH112" s="188">
        <f>IF(U112="zníž. prenesená",N112,0)</f>
        <v>0</v>
      </c>
      <c r="BI112" s="188">
        <f>IF(U112="nulová",N112,0)</f>
        <v>0</v>
      </c>
      <c r="BJ112" s="187" t="s">
        <v>88</v>
      </c>
      <c r="BK112" s="184"/>
      <c r="BL112" s="184"/>
      <c r="BM112" s="184"/>
    </row>
    <row r="113" spans="2:65" s="1" customFormat="1" ht="18" customHeight="1">
      <c r="B113" s="179"/>
      <c r="C113" s="180"/>
      <c r="D113" s="145" t="s">
        <v>183</v>
      </c>
      <c r="E113" s="181"/>
      <c r="F113" s="181"/>
      <c r="G113" s="181"/>
      <c r="H113" s="181"/>
      <c r="I113" s="180"/>
      <c r="J113" s="180"/>
      <c r="K113" s="180"/>
      <c r="L113" s="180"/>
      <c r="M113" s="180"/>
      <c r="N113" s="140">
        <f>ROUND(N89*T113,2)</f>
        <v>0</v>
      </c>
      <c r="O113" s="182"/>
      <c r="P113" s="182"/>
      <c r="Q113" s="182"/>
      <c r="R113" s="183"/>
      <c r="S113" s="184"/>
      <c r="T113" s="185"/>
      <c r="U113" s="186" t="s">
        <v>43</v>
      </c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7" t="s">
        <v>179</v>
      </c>
      <c r="AZ113" s="184"/>
      <c r="BA113" s="184"/>
      <c r="BB113" s="184"/>
      <c r="BC113" s="184"/>
      <c r="BD113" s="184"/>
      <c r="BE113" s="188">
        <f>IF(U113="základná",N113,0)</f>
        <v>0</v>
      </c>
      <c r="BF113" s="188">
        <f>IF(U113="znížená",N113,0)</f>
        <v>0</v>
      </c>
      <c r="BG113" s="188">
        <f>IF(U113="zákl. prenesená",N113,0)</f>
        <v>0</v>
      </c>
      <c r="BH113" s="188">
        <f>IF(U113="zníž. prenesená",N113,0)</f>
        <v>0</v>
      </c>
      <c r="BI113" s="188">
        <f>IF(U113="nulová",N113,0)</f>
        <v>0</v>
      </c>
      <c r="BJ113" s="187" t="s">
        <v>88</v>
      </c>
      <c r="BK113" s="184"/>
      <c r="BL113" s="184"/>
      <c r="BM113" s="184"/>
    </row>
    <row r="114" spans="2:65" s="1" customFormat="1" ht="18" customHeight="1">
      <c r="B114" s="179"/>
      <c r="C114" s="180"/>
      <c r="D114" s="181" t="s">
        <v>184</v>
      </c>
      <c r="E114" s="180"/>
      <c r="F114" s="180"/>
      <c r="G114" s="180"/>
      <c r="H114" s="180"/>
      <c r="I114" s="180"/>
      <c r="J114" s="180"/>
      <c r="K114" s="180"/>
      <c r="L114" s="180"/>
      <c r="M114" s="180"/>
      <c r="N114" s="140">
        <f>ROUND(N89*T114,2)</f>
        <v>0</v>
      </c>
      <c r="O114" s="182"/>
      <c r="P114" s="182"/>
      <c r="Q114" s="182"/>
      <c r="R114" s="183"/>
      <c r="S114" s="184"/>
      <c r="T114" s="189"/>
      <c r="U114" s="190" t="s">
        <v>43</v>
      </c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7" t="s">
        <v>185</v>
      </c>
      <c r="AZ114" s="184"/>
      <c r="BA114" s="184"/>
      <c r="BB114" s="184"/>
      <c r="BC114" s="184"/>
      <c r="BD114" s="184"/>
      <c r="BE114" s="188">
        <f>IF(U114="základná",N114,0)</f>
        <v>0</v>
      </c>
      <c r="BF114" s="188">
        <f>IF(U114="znížená",N114,0)</f>
        <v>0</v>
      </c>
      <c r="BG114" s="188">
        <f>IF(U114="zákl. prenesená",N114,0)</f>
        <v>0</v>
      </c>
      <c r="BH114" s="188">
        <f>IF(U114="zníž. prenesená",N114,0)</f>
        <v>0</v>
      </c>
      <c r="BI114" s="188">
        <f>IF(U114="nulová",N114,0)</f>
        <v>0</v>
      </c>
      <c r="BJ114" s="187" t="s">
        <v>88</v>
      </c>
      <c r="BK114" s="184"/>
      <c r="BL114" s="184"/>
      <c r="BM114" s="184"/>
    </row>
    <row r="115" spans="2:18" s="1" customFormat="1" ht="13.5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29.25" customHeight="1">
      <c r="B116" s="44"/>
      <c r="C116" s="150" t="s">
        <v>143</v>
      </c>
      <c r="D116" s="151"/>
      <c r="E116" s="151"/>
      <c r="F116" s="151"/>
      <c r="G116" s="151"/>
      <c r="H116" s="151"/>
      <c r="I116" s="151"/>
      <c r="J116" s="151"/>
      <c r="K116" s="151"/>
      <c r="L116" s="152">
        <f>ROUND(SUM(N89+N108),2)</f>
        <v>0</v>
      </c>
      <c r="M116" s="152"/>
      <c r="N116" s="152"/>
      <c r="O116" s="152"/>
      <c r="P116" s="152"/>
      <c r="Q116" s="152"/>
      <c r="R116" s="46"/>
    </row>
    <row r="117" spans="2:18" s="1" customFormat="1" ht="6.95" customHeight="1">
      <c r="B117" s="73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5"/>
    </row>
    <row r="121" spans="2:18" s="1" customFormat="1" ht="6.95" customHeight="1"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8"/>
    </row>
    <row r="122" spans="2:18" s="1" customFormat="1" ht="36.95" customHeight="1">
      <c r="B122" s="44"/>
      <c r="C122" s="25" t="s">
        <v>186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pans="2:18" s="1" customFormat="1" ht="6.95" customHeight="1"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6"/>
    </row>
    <row r="124" spans="2:18" s="1" customFormat="1" ht="30" customHeight="1">
      <c r="B124" s="44"/>
      <c r="C124" s="36" t="s">
        <v>17</v>
      </c>
      <c r="D124" s="45"/>
      <c r="E124" s="45"/>
      <c r="F124" s="155" t="str">
        <f>F6</f>
        <v>Poľnohospodárska bioplynová stanica Dvor Mikuláš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45"/>
      <c r="R124" s="46"/>
    </row>
    <row r="125" spans="2:18" ht="30" customHeight="1">
      <c r="B125" s="24"/>
      <c r="C125" s="36" t="s">
        <v>150</v>
      </c>
      <c r="D125" s="29"/>
      <c r="E125" s="29"/>
      <c r="F125" s="155" t="s">
        <v>151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7"/>
    </row>
    <row r="126" spans="2:18" s="1" customFormat="1" ht="36.95" customHeight="1">
      <c r="B126" s="44"/>
      <c r="C126" s="83" t="s">
        <v>152</v>
      </c>
      <c r="D126" s="45"/>
      <c r="E126" s="45"/>
      <c r="F126" s="85" t="str">
        <f>F8</f>
        <v>01-03 - 03 - Medzišachta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</row>
    <row r="127" spans="2:18" s="1" customFormat="1" ht="6.95" customHeight="1"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6"/>
    </row>
    <row r="128" spans="2:18" s="1" customFormat="1" ht="18" customHeight="1">
      <c r="B128" s="44"/>
      <c r="C128" s="36" t="s">
        <v>21</v>
      </c>
      <c r="D128" s="45"/>
      <c r="E128" s="45"/>
      <c r="F128" s="31" t="str">
        <f>F10</f>
        <v>Dvor Mikuláš</v>
      </c>
      <c r="G128" s="45"/>
      <c r="H128" s="45"/>
      <c r="I128" s="45"/>
      <c r="J128" s="45"/>
      <c r="K128" s="36" t="s">
        <v>23</v>
      </c>
      <c r="L128" s="45"/>
      <c r="M128" s="88" t="str">
        <f>IF(O10="","",O10)</f>
        <v>7. 9. 2018</v>
      </c>
      <c r="N128" s="88"/>
      <c r="O128" s="88"/>
      <c r="P128" s="88"/>
      <c r="Q128" s="45"/>
      <c r="R128" s="46"/>
    </row>
    <row r="129" spans="2:18" s="1" customFormat="1" ht="6.95" customHeight="1"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6"/>
    </row>
    <row r="130" spans="2:18" s="1" customFormat="1" ht="13.5">
      <c r="B130" s="44"/>
      <c r="C130" s="36" t="s">
        <v>25</v>
      </c>
      <c r="D130" s="45"/>
      <c r="E130" s="45"/>
      <c r="F130" s="31" t="str">
        <f>E13</f>
        <v>AGROCONTRACT Mikuláš a.s.,94655 Dubník</v>
      </c>
      <c r="G130" s="45"/>
      <c r="H130" s="45"/>
      <c r="I130" s="45"/>
      <c r="J130" s="45"/>
      <c r="K130" s="36" t="s">
        <v>31</v>
      </c>
      <c r="L130" s="45"/>
      <c r="M130" s="31" t="str">
        <f>E19</f>
        <v xml:space="preserve"> </v>
      </c>
      <c r="N130" s="31"/>
      <c r="O130" s="31"/>
      <c r="P130" s="31"/>
      <c r="Q130" s="31"/>
      <c r="R130" s="46"/>
    </row>
    <row r="131" spans="2:18" s="1" customFormat="1" ht="14.4" customHeight="1">
      <c r="B131" s="44"/>
      <c r="C131" s="36" t="s">
        <v>29</v>
      </c>
      <c r="D131" s="45"/>
      <c r="E131" s="45"/>
      <c r="F131" s="31" t="str">
        <f>IF(E16="","",E16)</f>
        <v>Rozpočet, výkaz výmer</v>
      </c>
      <c r="G131" s="45"/>
      <c r="H131" s="45"/>
      <c r="I131" s="45"/>
      <c r="J131" s="45"/>
      <c r="K131" s="36" t="s">
        <v>34</v>
      </c>
      <c r="L131" s="45"/>
      <c r="M131" s="31" t="str">
        <f>E22</f>
        <v>Szegheőová</v>
      </c>
      <c r="N131" s="31"/>
      <c r="O131" s="31"/>
      <c r="P131" s="31"/>
      <c r="Q131" s="31"/>
      <c r="R131" s="46"/>
    </row>
    <row r="132" spans="2:18" s="1" customFormat="1" ht="10.3" customHeight="1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spans="2:27" s="8" customFormat="1" ht="29.25" customHeight="1">
      <c r="B133" s="191"/>
      <c r="C133" s="192" t="s">
        <v>187</v>
      </c>
      <c r="D133" s="193" t="s">
        <v>188</v>
      </c>
      <c r="E133" s="193" t="s">
        <v>58</v>
      </c>
      <c r="F133" s="193" t="s">
        <v>189</v>
      </c>
      <c r="G133" s="193"/>
      <c r="H133" s="193"/>
      <c r="I133" s="193"/>
      <c r="J133" s="193" t="s">
        <v>190</v>
      </c>
      <c r="K133" s="193" t="s">
        <v>191</v>
      </c>
      <c r="L133" s="193" t="s">
        <v>192</v>
      </c>
      <c r="M133" s="193"/>
      <c r="N133" s="193" t="s">
        <v>158</v>
      </c>
      <c r="O133" s="193"/>
      <c r="P133" s="193"/>
      <c r="Q133" s="194"/>
      <c r="R133" s="195"/>
      <c r="T133" s="98" t="s">
        <v>193</v>
      </c>
      <c r="U133" s="99" t="s">
        <v>40</v>
      </c>
      <c r="V133" s="99" t="s">
        <v>194</v>
      </c>
      <c r="W133" s="99" t="s">
        <v>195</v>
      </c>
      <c r="X133" s="99" t="s">
        <v>196</v>
      </c>
      <c r="Y133" s="99" t="s">
        <v>197</v>
      </c>
      <c r="Z133" s="99" t="s">
        <v>198</v>
      </c>
      <c r="AA133" s="100" t="s">
        <v>199</v>
      </c>
    </row>
    <row r="134" spans="2:63" s="1" customFormat="1" ht="29.25" customHeight="1">
      <c r="B134" s="44"/>
      <c r="C134" s="102" t="s">
        <v>155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196">
        <f>BK134</f>
        <v>0</v>
      </c>
      <c r="O134" s="197"/>
      <c r="P134" s="197"/>
      <c r="Q134" s="197"/>
      <c r="R134" s="46"/>
      <c r="T134" s="101"/>
      <c r="U134" s="65"/>
      <c r="V134" s="65"/>
      <c r="W134" s="198">
        <f>W135+W139+W143+W148+W152+W157+W159+W161+W166+W168+W170+W172+W178+W182+W186+W193+W198+W206</f>
        <v>0</v>
      </c>
      <c r="X134" s="65"/>
      <c r="Y134" s="198">
        <f>Y135+Y139+Y143+Y148+Y152+Y157+Y159+Y161+Y166+Y168+Y170+Y172+Y178+Y182+Y186+Y193+Y198+Y206</f>
        <v>0.9431276</v>
      </c>
      <c r="Z134" s="65"/>
      <c r="AA134" s="199">
        <f>AA135+AA139+AA143+AA148+AA152+AA157+AA159+AA161+AA166+AA168+AA170+AA172+AA178+AA182+AA186+AA193+AA198+AA206</f>
        <v>0</v>
      </c>
      <c r="AT134" s="20" t="s">
        <v>75</v>
      </c>
      <c r="AU134" s="20" t="s">
        <v>160</v>
      </c>
      <c r="BK134" s="200">
        <f>BK135+BK139+BK143+BK148+BK152+BK157+BK159+BK161+BK166+BK168+BK170+BK172+BK178+BK182+BK186+BK193+BK198+BK206</f>
        <v>0</v>
      </c>
    </row>
    <row r="135" spans="2:63" s="9" customFormat="1" ht="37.4" customHeight="1">
      <c r="B135" s="201"/>
      <c r="C135" s="202"/>
      <c r="D135" s="203" t="s">
        <v>450</v>
      </c>
      <c r="E135" s="203"/>
      <c r="F135" s="203"/>
      <c r="G135" s="203"/>
      <c r="H135" s="203"/>
      <c r="I135" s="203"/>
      <c r="J135" s="203"/>
      <c r="K135" s="203"/>
      <c r="L135" s="203"/>
      <c r="M135" s="203"/>
      <c r="N135" s="204">
        <f>BK135</f>
        <v>0</v>
      </c>
      <c r="O135" s="205"/>
      <c r="P135" s="205"/>
      <c r="Q135" s="205"/>
      <c r="R135" s="206"/>
      <c r="T135" s="207"/>
      <c r="U135" s="202"/>
      <c r="V135" s="202"/>
      <c r="W135" s="208">
        <f>SUM(W136:W138)</f>
        <v>0</v>
      </c>
      <c r="X135" s="202"/>
      <c r="Y135" s="208">
        <f>SUM(Y136:Y138)</f>
        <v>0.05745</v>
      </c>
      <c r="Z135" s="202"/>
      <c r="AA135" s="209">
        <f>SUM(AA136:AA138)</f>
        <v>0</v>
      </c>
      <c r="AR135" s="210" t="s">
        <v>83</v>
      </c>
      <c r="AT135" s="211" t="s">
        <v>75</v>
      </c>
      <c r="AU135" s="211" t="s">
        <v>76</v>
      </c>
      <c r="AY135" s="210" t="s">
        <v>200</v>
      </c>
      <c r="BK135" s="212">
        <f>SUM(BK136:BK138)</f>
        <v>0</v>
      </c>
    </row>
    <row r="136" spans="2:65" s="1" customFormat="1" ht="25.5" customHeight="1">
      <c r="B136" s="179"/>
      <c r="C136" s="213" t="s">
        <v>83</v>
      </c>
      <c r="D136" s="213" t="s">
        <v>201</v>
      </c>
      <c r="E136" s="214" t="s">
        <v>206</v>
      </c>
      <c r="F136" s="215" t="s">
        <v>207</v>
      </c>
      <c r="G136" s="215"/>
      <c r="H136" s="215"/>
      <c r="I136" s="215"/>
      <c r="J136" s="216" t="s">
        <v>208</v>
      </c>
      <c r="K136" s="217">
        <v>5</v>
      </c>
      <c r="L136" s="218">
        <v>0</v>
      </c>
      <c r="M136" s="218"/>
      <c r="N136" s="217">
        <f>ROUND(L136*K136,2)</f>
        <v>0</v>
      </c>
      <c r="O136" s="217"/>
      <c r="P136" s="217"/>
      <c r="Q136" s="217"/>
      <c r="R136" s="183"/>
      <c r="T136" s="219" t="s">
        <v>5</v>
      </c>
      <c r="U136" s="54" t="s">
        <v>43</v>
      </c>
      <c r="V136" s="45"/>
      <c r="W136" s="220">
        <f>V136*K136</f>
        <v>0</v>
      </c>
      <c r="X136" s="220">
        <v>0.01149</v>
      </c>
      <c r="Y136" s="220">
        <f>X136*K136</f>
        <v>0.05745</v>
      </c>
      <c r="Z136" s="220">
        <v>0</v>
      </c>
      <c r="AA136" s="221">
        <f>Z136*K136</f>
        <v>0</v>
      </c>
      <c r="AR136" s="20" t="s">
        <v>205</v>
      </c>
      <c r="AT136" s="20" t="s">
        <v>201</v>
      </c>
      <c r="AU136" s="20" t="s">
        <v>83</v>
      </c>
      <c r="AY136" s="20" t="s">
        <v>200</v>
      </c>
      <c r="BE136" s="144">
        <f>IF(U136="základná",N136,0)</f>
        <v>0</v>
      </c>
      <c r="BF136" s="144">
        <f>IF(U136="znížená",N136,0)</f>
        <v>0</v>
      </c>
      <c r="BG136" s="144">
        <f>IF(U136="zákl. prenesená",N136,0)</f>
        <v>0</v>
      </c>
      <c r="BH136" s="144">
        <f>IF(U136="zníž. prenesená",N136,0)</f>
        <v>0</v>
      </c>
      <c r="BI136" s="144">
        <f>IF(U136="nulová",N136,0)</f>
        <v>0</v>
      </c>
      <c r="BJ136" s="20" t="s">
        <v>88</v>
      </c>
      <c r="BK136" s="144">
        <f>ROUND(L136*K136,2)</f>
        <v>0</v>
      </c>
      <c r="BL136" s="20" t="s">
        <v>205</v>
      </c>
      <c r="BM136" s="20" t="s">
        <v>88</v>
      </c>
    </row>
    <row r="137" spans="2:65" s="1" customFormat="1" ht="25.5" customHeight="1">
      <c r="B137" s="179"/>
      <c r="C137" s="213" t="s">
        <v>88</v>
      </c>
      <c r="D137" s="213" t="s">
        <v>201</v>
      </c>
      <c r="E137" s="214" t="s">
        <v>210</v>
      </c>
      <c r="F137" s="215" t="s">
        <v>211</v>
      </c>
      <c r="G137" s="215"/>
      <c r="H137" s="215"/>
      <c r="I137" s="215"/>
      <c r="J137" s="216" t="s">
        <v>208</v>
      </c>
      <c r="K137" s="217">
        <v>5</v>
      </c>
      <c r="L137" s="218">
        <v>0</v>
      </c>
      <c r="M137" s="218"/>
      <c r="N137" s="217">
        <f>ROUND(L137*K137,2)</f>
        <v>0</v>
      </c>
      <c r="O137" s="217"/>
      <c r="P137" s="217"/>
      <c r="Q137" s="217"/>
      <c r="R137" s="183"/>
      <c r="T137" s="219" t="s">
        <v>5</v>
      </c>
      <c r="U137" s="54" t="s">
        <v>43</v>
      </c>
      <c r="V137" s="45"/>
      <c r="W137" s="220">
        <f>V137*K137</f>
        <v>0</v>
      </c>
      <c r="X137" s="220">
        <v>0</v>
      </c>
      <c r="Y137" s="220">
        <f>X137*K137</f>
        <v>0</v>
      </c>
      <c r="Z137" s="220">
        <v>0</v>
      </c>
      <c r="AA137" s="221">
        <f>Z137*K137</f>
        <v>0</v>
      </c>
      <c r="AR137" s="20" t="s">
        <v>205</v>
      </c>
      <c r="AT137" s="20" t="s">
        <v>201</v>
      </c>
      <c r="AU137" s="20" t="s">
        <v>83</v>
      </c>
      <c r="AY137" s="20" t="s">
        <v>200</v>
      </c>
      <c r="BE137" s="144">
        <f>IF(U137="základná",N137,0)</f>
        <v>0</v>
      </c>
      <c r="BF137" s="144">
        <f>IF(U137="znížená",N137,0)</f>
        <v>0</v>
      </c>
      <c r="BG137" s="144">
        <f>IF(U137="zákl. prenesená",N137,0)</f>
        <v>0</v>
      </c>
      <c r="BH137" s="144">
        <f>IF(U137="zníž. prenesená",N137,0)</f>
        <v>0</v>
      </c>
      <c r="BI137" s="144">
        <f>IF(U137="nulová",N137,0)</f>
        <v>0</v>
      </c>
      <c r="BJ137" s="20" t="s">
        <v>88</v>
      </c>
      <c r="BK137" s="144">
        <f>ROUND(L137*K137,2)</f>
        <v>0</v>
      </c>
      <c r="BL137" s="20" t="s">
        <v>205</v>
      </c>
      <c r="BM137" s="20" t="s">
        <v>205</v>
      </c>
    </row>
    <row r="138" spans="2:65" s="1" customFormat="1" ht="25.5" customHeight="1">
      <c r="B138" s="179"/>
      <c r="C138" s="213" t="s">
        <v>209</v>
      </c>
      <c r="D138" s="213" t="s">
        <v>201</v>
      </c>
      <c r="E138" s="214" t="s">
        <v>493</v>
      </c>
      <c r="F138" s="215" t="s">
        <v>494</v>
      </c>
      <c r="G138" s="215"/>
      <c r="H138" s="215"/>
      <c r="I138" s="215"/>
      <c r="J138" s="216" t="s">
        <v>234</v>
      </c>
      <c r="K138" s="217">
        <v>4</v>
      </c>
      <c r="L138" s="218">
        <v>0</v>
      </c>
      <c r="M138" s="218"/>
      <c r="N138" s="217">
        <f>ROUND(L138*K138,2)</f>
        <v>0</v>
      </c>
      <c r="O138" s="217"/>
      <c r="P138" s="217"/>
      <c r="Q138" s="217"/>
      <c r="R138" s="183"/>
      <c r="T138" s="219" t="s">
        <v>5</v>
      </c>
      <c r="U138" s="54" t="s">
        <v>43</v>
      </c>
      <c r="V138" s="45"/>
      <c r="W138" s="220">
        <f>V138*K138</f>
        <v>0</v>
      </c>
      <c r="X138" s="220">
        <v>0</v>
      </c>
      <c r="Y138" s="220">
        <f>X138*K138</f>
        <v>0</v>
      </c>
      <c r="Z138" s="220">
        <v>0</v>
      </c>
      <c r="AA138" s="221">
        <f>Z138*K138</f>
        <v>0</v>
      </c>
      <c r="AR138" s="20" t="s">
        <v>205</v>
      </c>
      <c r="AT138" s="20" t="s">
        <v>201</v>
      </c>
      <c r="AU138" s="20" t="s">
        <v>83</v>
      </c>
      <c r="AY138" s="20" t="s">
        <v>200</v>
      </c>
      <c r="BE138" s="144">
        <f>IF(U138="základná",N138,0)</f>
        <v>0</v>
      </c>
      <c r="BF138" s="144">
        <f>IF(U138="znížená",N138,0)</f>
        <v>0</v>
      </c>
      <c r="BG138" s="144">
        <f>IF(U138="zákl. prenesená",N138,0)</f>
        <v>0</v>
      </c>
      <c r="BH138" s="144">
        <f>IF(U138="zníž. prenesená",N138,0)</f>
        <v>0</v>
      </c>
      <c r="BI138" s="144">
        <f>IF(U138="nulová",N138,0)</f>
        <v>0</v>
      </c>
      <c r="BJ138" s="20" t="s">
        <v>88</v>
      </c>
      <c r="BK138" s="144">
        <f>ROUND(L138*K138,2)</f>
        <v>0</v>
      </c>
      <c r="BL138" s="20" t="s">
        <v>205</v>
      </c>
      <c r="BM138" s="20" t="s">
        <v>212</v>
      </c>
    </row>
    <row r="139" spans="2:63" s="9" customFormat="1" ht="37.4" customHeight="1">
      <c r="B139" s="201"/>
      <c r="C139" s="202"/>
      <c r="D139" s="203" t="s">
        <v>162</v>
      </c>
      <c r="E139" s="203"/>
      <c r="F139" s="203"/>
      <c r="G139" s="203"/>
      <c r="H139" s="203"/>
      <c r="I139" s="203"/>
      <c r="J139" s="203"/>
      <c r="K139" s="203"/>
      <c r="L139" s="203"/>
      <c r="M139" s="203"/>
      <c r="N139" s="222">
        <f>BK139</f>
        <v>0</v>
      </c>
      <c r="O139" s="223"/>
      <c r="P139" s="223"/>
      <c r="Q139" s="223"/>
      <c r="R139" s="206"/>
      <c r="T139" s="207"/>
      <c r="U139" s="202"/>
      <c r="V139" s="202"/>
      <c r="W139" s="208">
        <f>SUM(W140:W142)</f>
        <v>0</v>
      </c>
      <c r="X139" s="202"/>
      <c r="Y139" s="208">
        <f>SUM(Y140:Y142)</f>
        <v>0</v>
      </c>
      <c r="Z139" s="202"/>
      <c r="AA139" s="209">
        <f>SUM(AA140:AA142)</f>
        <v>0</v>
      </c>
      <c r="AR139" s="210" t="s">
        <v>83</v>
      </c>
      <c r="AT139" s="211" t="s">
        <v>75</v>
      </c>
      <c r="AU139" s="211" t="s">
        <v>76</v>
      </c>
      <c r="AY139" s="210" t="s">
        <v>200</v>
      </c>
      <c r="BK139" s="212">
        <f>SUM(BK140:BK142)</f>
        <v>0</v>
      </c>
    </row>
    <row r="140" spans="2:65" s="1" customFormat="1" ht="25.5" customHeight="1">
      <c r="B140" s="179"/>
      <c r="C140" s="213" t="s">
        <v>205</v>
      </c>
      <c r="D140" s="213" t="s">
        <v>201</v>
      </c>
      <c r="E140" s="214" t="s">
        <v>495</v>
      </c>
      <c r="F140" s="215" t="s">
        <v>496</v>
      </c>
      <c r="G140" s="215"/>
      <c r="H140" s="215"/>
      <c r="I140" s="215"/>
      <c r="J140" s="216" t="s">
        <v>208</v>
      </c>
      <c r="K140" s="217">
        <v>9.7</v>
      </c>
      <c r="L140" s="218">
        <v>0</v>
      </c>
      <c r="M140" s="218"/>
      <c r="N140" s="217">
        <f>ROUND(L140*K140,2)</f>
        <v>0</v>
      </c>
      <c r="O140" s="217"/>
      <c r="P140" s="217"/>
      <c r="Q140" s="217"/>
      <c r="R140" s="183"/>
      <c r="T140" s="219" t="s">
        <v>5</v>
      </c>
      <c r="U140" s="54" t="s">
        <v>43</v>
      </c>
      <c r="V140" s="45"/>
      <c r="W140" s="220">
        <f>V140*K140</f>
        <v>0</v>
      </c>
      <c r="X140" s="220">
        <v>0</v>
      </c>
      <c r="Y140" s="220">
        <f>X140*K140</f>
        <v>0</v>
      </c>
      <c r="Z140" s="220">
        <v>0</v>
      </c>
      <c r="AA140" s="221">
        <f>Z140*K140</f>
        <v>0</v>
      </c>
      <c r="AR140" s="20" t="s">
        <v>205</v>
      </c>
      <c r="AT140" s="20" t="s">
        <v>201</v>
      </c>
      <c r="AU140" s="20" t="s">
        <v>83</v>
      </c>
      <c r="AY140" s="20" t="s">
        <v>200</v>
      </c>
      <c r="BE140" s="144">
        <f>IF(U140="základná",N140,0)</f>
        <v>0</v>
      </c>
      <c r="BF140" s="144">
        <f>IF(U140="znížená",N140,0)</f>
        <v>0</v>
      </c>
      <c r="BG140" s="144">
        <f>IF(U140="zákl. prenesená",N140,0)</f>
        <v>0</v>
      </c>
      <c r="BH140" s="144">
        <f>IF(U140="zníž. prenesená",N140,0)</f>
        <v>0</v>
      </c>
      <c r="BI140" s="144">
        <f>IF(U140="nulová",N140,0)</f>
        <v>0</v>
      </c>
      <c r="BJ140" s="20" t="s">
        <v>88</v>
      </c>
      <c r="BK140" s="144">
        <f>ROUND(L140*K140,2)</f>
        <v>0</v>
      </c>
      <c r="BL140" s="20" t="s">
        <v>205</v>
      </c>
      <c r="BM140" s="20" t="s">
        <v>216</v>
      </c>
    </row>
    <row r="141" spans="2:65" s="1" customFormat="1" ht="16.5" customHeight="1">
      <c r="B141" s="179"/>
      <c r="C141" s="213" t="s">
        <v>217</v>
      </c>
      <c r="D141" s="213" t="s">
        <v>201</v>
      </c>
      <c r="E141" s="214" t="s">
        <v>228</v>
      </c>
      <c r="F141" s="215" t="s">
        <v>497</v>
      </c>
      <c r="G141" s="215"/>
      <c r="H141" s="215"/>
      <c r="I141" s="215"/>
      <c r="J141" s="216" t="s">
        <v>208</v>
      </c>
      <c r="K141" s="217">
        <v>6.9</v>
      </c>
      <c r="L141" s="218">
        <v>0</v>
      </c>
      <c r="M141" s="218"/>
      <c r="N141" s="217">
        <f>ROUND(L141*K141,2)</f>
        <v>0</v>
      </c>
      <c r="O141" s="217"/>
      <c r="P141" s="217"/>
      <c r="Q141" s="217"/>
      <c r="R141" s="183"/>
      <c r="T141" s="219" t="s">
        <v>5</v>
      </c>
      <c r="U141" s="54" t="s">
        <v>43</v>
      </c>
      <c r="V141" s="45"/>
      <c r="W141" s="220">
        <f>V141*K141</f>
        <v>0</v>
      </c>
      <c r="X141" s="220">
        <v>0</v>
      </c>
      <c r="Y141" s="220">
        <f>X141*K141</f>
        <v>0</v>
      </c>
      <c r="Z141" s="220">
        <v>0</v>
      </c>
      <c r="AA141" s="221">
        <f>Z141*K141</f>
        <v>0</v>
      </c>
      <c r="AR141" s="20" t="s">
        <v>205</v>
      </c>
      <c r="AT141" s="20" t="s">
        <v>201</v>
      </c>
      <c r="AU141" s="20" t="s">
        <v>83</v>
      </c>
      <c r="AY141" s="20" t="s">
        <v>200</v>
      </c>
      <c r="BE141" s="144">
        <f>IF(U141="základná",N141,0)</f>
        <v>0</v>
      </c>
      <c r="BF141" s="144">
        <f>IF(U141="znížená",N141,0)</f>
        <v>0</v>
      </c>
      <c r="BG141" s="144">
        <f>IF(U141="zákl. prenesená",N141,0)</f>
        <v>0</v>
      </c>
      <c r="BH141" s="144">
        <f>IF(U141="zníž. prenesená",N141,0)</f>
        <v>0</v>
      </c>
      <c r="BI141" s="144">
        <f>IF(U141="nulová",N141,0)</f>
        <v>0</v>
      </c>
      <c r="BJ141" s="20" t="s">
        <v>88</v>
      </c>
      <c r="BK141" s="144">
        <f>ROUND(L141*K141,2)</f>
        <v>0</v>
      </c>
      <c r="BL141" s="20" t="s">
        <v>205</v>
      </c>
      <c r="BM141" s="20" t="s">
        <v>220</v>
      </c>
    </row>
    <row r="142" spans="2:65" s="1" customFormat="1" ht="16.5" customHeight="1">
      <c r="B142" s="179"/>
      <c r="C142" s="213" t="s">
        <v>212</v>
      </c>
      <c r="D142" s="213" t="s">
        <v>201</v>
      </c>
      <c r="E142" s="214" t="s">
        <v>498</v>
      </c>
      <c r="F142" s="215" t="s">
        <v>499</v>
      </c>
      <c r="G142" s="215"/>
      <c r="H142" s="215"/>
      <c r="I142" s="215"/>
      <c r="J142" s="216" t="s">
        <v>215</v>
      </c>
      <c r="K142" s="217">
        <v>0.01</v>
      </c>
      <c r="L142" s="218">
        <v>0</v>
      </c>
      <c r="M142" s="218"/>
      <c r="N142" s="217">
        <f>ROUND(L142*K142,2)</f>
        <v>0</v>
      </c>
      <c r="O142" s="217"/>
      <c r="P142" s="217"/>
      <c r="Q142" s="217"/>
      <c r="R142" s="183"/>
      <c r="T142" s="219" t="s">
        <v>5</v>
      </c>
      <c r="U142" s="54" t="s">
        <v>43</v>
      </c>
      <c r="V142" s="45"/>
      <c r="W142" s="220">
        <f>V142*K142</f>
        <v>0</v>
      </c>
      <c r="X142" s="220">
        <v>0</v>
      </c>
      <c r="Y142" s="220">
        <f>X142*K142</f>
        <v>0</v>
      </c>
      <c r="Z142" s="220">
        <v>0</v>
      </c>
      <c r="AA142" s="221">
        <f>Z142*K142</f>
        <v>0</v>
      </c>
      <c r="AR142" s="20" t="s">
        <v>205</v>
      </c>
      <c r="AT142" s="20" t="s">
        <v>201</v>
      </c>
      <c r="AU142" s="20" t="s">
        <v>83</v>
      </c>
      <c r="AY142" s="20" t="s">
        <v>200</v>
      </c>
      <c r="BE142" s="144">
        <f>IF(U142="základná",N142,0)</f>
        <v>0</v>
      </c>
      <c r="BF142" s="144">
        <f>IF(U142="znížená",N142,0)</f>
        <v>0</v>
      </c>
      <c r="BG142" s="144">
        <f>IF(U142="zákl. prenesená",N142,0)</f>
        <v>0</v>
      </c>
      <c r="BH142" s="144">
        <f>IF(U142="zníž. prenesená",N142,0)</f>
        <v>0</v>
      </c>
      <c r="BI142" s="144">
        <f>IF(U142="nulová",N142,0)</f>
        <v>0</v>
      </c>
      <c r="BJ142" s="20" t="s">
        <v>88</v>
      </c>
      <c r="BK142" s="144">
        <f>ROUND(L142*K142,2)</f>
        <v>0</v>
      </c>
      <c r="BL142" s="20" t="s">
        <v>205</v>
      </c>
      <c r="BM142" s="20" t="s">
        <v>223</v>
      </c>
    </row>
    <row r="143" spans="2:63" s="9" customFormat="1" ht="37.4" customHeight="1">
      <c r="B143" s="201"/>
      <c r="C143" s="202"/>
      <c r="D143" s="203" t="s">
        <v>163</v>
      </c>
      <c r="E143" s="203"/>
      <c r="F143" s="203"/>
      <c r="G143" s="203"/>
      <c r="H143" s="203"/>
      <c r="I143" s="203"/>
      <c r="J143" s="203"/>
      <c r="K143" s="203"/>
      <c r="L143" s="203"/>
      <c r="M143" s="203"/>
      <c r="N143" s="222">
        <f>BK143</f>
        <v>0</v>
      </c>
      <c r="O143" s="223"/>
      <c r="P143" s="223"/>
      <c r="Q143" s="223"/>
      <c r="R143" s="206"/>
      <c r="T143" s="207"/>
      <c r="U143" s="202"/>
      <c r="V143" s="202"/>
      <c r="W143" s="208">
        <f>SUM(W144:W147)</f>
        <v>0</v>
      </c>
      <c r="X143" s="202"/>
      <c r="Y143" s="208">
        <f>SUM(Y144:Y147)</f>
        <v>0.139822</v>
      </c>
      <c r="Z143" s="202"/>
      <c r="AA143" s="209">
        <f>SUM(AA144:AA147)</f>
        <v>0</v>
      </c>
      <c r="AR143" s="210" t="s">
        <v>83</v>
      </c>
      <c r="AT143" s="211" t="s">
        <v>75</v>
      </c>
      <c r="AU143" s="211" t="s">
        <v>76</v>
      </c>
      <c r="AY143" s="210" t="s">
        <v>200</v>
      </c>
      <c r="BK143" s="212">
        <f>SUM(BK144:BK147)</f>
        <v>0</v>
      </c>
    </row>
    <row r="144" spans="2:65" s="1" customFormat="1" ht="25.5" customHeight="1">
      <c r="B144" s="179"/>
      <c r="C144" s="213" t="s">
        <v>224</v>
      </c>
      <c r="D144" s="213" t="s">
        <v>201</v>
      </c>
      <c r="E144" s="214" t="s">
        <v>500</v>
      </c>
      <c r="F144" s="215" t="s">
        <v>501</v>
      </c>
      <c r="G144" s="215"/>
      <c r="H144" s="215"/>
      <c r="I144" s="215"/>
      <c r="J144" s="216" t="s">
        <v>204</v>
      </c>
      <c r="K144" s="217">
        <v>0.3</v>
      </c>
      <c r="L144" s="218">
        <v>0</v>
      </c>
      <c r="M144" s="218"/>
      <c r="N144" s="217">
        <f>ROUND(L144*K144,2)</f>
        <v>0</v>
      </c>
      <c r="O144" s="217"/>
      <c r="P144" s="217"/>
      <c r="Q144" s="217"/>
      <c r="R144" s="183"/>
      <c r="T144" s="219" t="s">
        <v>5</v>
      </c>
      <c r="U144" s="54" t="s">
        <v>43</v>
      </c>
      <c r="V144" s="45"/>
      <c r="W144" s="220">
        <f>V144*K144</f>
        <v>0</v>
      </c>
      <c r="X144" s="220">
        <v>0</v>
      </c>
      <c r="Y144" s="220">
        <f>X144*K144</f>
        <v>0</v>
      </c>
      <c r="Z144" s="220">
        <v>0</v>
      </c>
      <c r="AA144" s="221">
        <f>Z144*K144</f>
        <v>0</v>
      </c>
      <c r="AR144" s="20" t="s">
        <v>205</v>
      </c>
      <c r="AT144" s="20" t="s">
        <v>201</v>
      </c>
      <c r="AU144" s="20" t="s">
        <v>83</v>
      </c>
      <c r="AY144" s="20" t="s">
        <v>200</v>
      </c>
      <c r="BE144" s="144">
        <f>IF(U144="základná",N144,0)</f>
        <v>0</v>
      </c>
      <c r="BF144" s="144">
        <f>IF(U144="znížená",N144,0)</f>
        <v>0</v>
      </c>
      <c r="BG144" s="144">
        <f>IF(U144="zákl. prenesená",N144,0)</f>
        <v>0</v>
      </c>
      <c r="BH144" s="144">
        <f>IF(U144="zníž. prenesená",N144,0)</f>
        <v>0</v>
      </c>
      <c r="BI144" s="144">
        <f>IF(U144="nulová",N144,0)</f>
        <v>0</v>
      </c>
      <c r="BJ144" s="20" t="s">
        <v>88</v>
      </c>
      <c r="BK144" s="144">
        <f>ROUND(L144*K144,2)</f>
        <v>0</v>
      </c>
      <c r="BL144" s="20" t="s">
        <v>205</v>
      </c>
      <c r="BM144" s="20" t="s">
        <v>227</v>
      </c>
    </row>
    <row r="145" spans="2:65" s="1" customFormat="1" ht="25.5" customHeight="1">
      <c r="B145" s="179"/>
      <c r="C145" s="213" t="s">
        <v>216</v>
      </c>
      <c r="D145" s="213" t="s">
        <v>201</v>
      </c>
      <c r="E145" s="214" t="s">
        <v>502</v>
      </c>
      <c r="F145" s="215" t="s">
        <v>503</v>
      </c>
      <c r="G145" s="215"/>
      <c r="H145" s="215"/>
      <c r="I145" s="215"/>
      <c r="J145" s="216" t="s">
        <v>208</v>
      </c>
      <c r="K145" s="217">
        <v>4.8</v>
      </c>
      <c r="L145" s="218">
        <v>0</v>
      </c>
      <c r="M145" s="218"/>
      <c r="N145" s="217">
        <f>ROUND(L145*K145,2)</f>
        <v>0</v>
      </c>
      <c r="O145" s="217"/>
      <c r="P145" s="217"/>
      <c r="Q145" s="217"/>
      <c r="R145" s="183"/>
      <c r="T145" s="219" t="s">
        <v>5</v>
      </c>
      <c r="U145" s="54" t="s">
        <v>43</v>
      </c>
      <c r="V145" s="45"/>
      <c r="W145" s="220">
        <f>V145*K145</f>
        <v>0</v>
      </c>
      <c r="X145" s="220">
        <v>0.01854</v>
      </c>
      <c r="Y145" s="220">
        <f>X145*K145</f>
        <v>0.088992</v>
      </c>
      <c r="Z145" s="220">
        <v>0</v>
      </c>
      <c r="AA145" s="221">
        <f>Z145*K145</f>
        <v>0</v>
      </c>
      <c r="AR145" s="20" t="s">
        <v>205</v>
      </c>
      <c r="AT145" s="20" t="s">
        <v>201</v>
      </c>
      <c r="AU145" s="20" t="s">
        <v>83</v>
      </c>
      <c r="AY145" s="20" t="s">
        <v>200</v>
      </c>
      <c r="BE145" s="144">
        <f>IF(U145="základná",N145,0)</f>
        <v>0</v>
      </c>
      <c r="BF145" s="144">
        <f>IF(U145="znížená",N145,0)</f>
        <v>0</v>
      </c>
      <c r="BG145" s="144">
        <f>IF(U145="zákl. prenesená",N145,0)</f>
        <v>0</v>
      </c>
      <c r="BH145" s="144">
        <f>IF(U145="zníž. prenesená",N145,0)</f>
        <v>0</v>
      </c>
      <c r="BI145" s="144">
        <f>IF(U145="nulová",N145,0)</f>
        <v>0</v>
      </c>
      <c r="BJ145" s="20" t="s">
        <v>88</v>
      </c>
      <c r="BK145" s="144">
        <f>ROUND(L145*K145,2)</f>
        <v>0</v>
      </c>
      <c r="BL145" s="20" t="s">
        <v>205</v>
      </c>
      <c r="BM145" s="20" t="s">
        <v>230</v>
      </c>
    </row>
    <row r="146" spans="2:65" s="1" customFormat="1" ht="25.5" customHeight="1">
      <c r="B146" s="179"/>
      <c r="C146" s="213" t="s">
        <v>231</v>
      </c>
      <c r="D146" s="213" t="s">
        <v>201</v>
      </c>
      <c r="E146" s="214" t="s">
        <v>504</v>
      </c>
      <c r="F146" s="215" t="s">
        <v>505</v>
      </c>
      <c r="G146" s="215"/>
      <c r="H146" s="215"/>
      <c r="I146" s="215"/>
      <c r="J146" s="216" t="s">
        <v>208</v>
      </c>
      <c r="K146" s="217">
        <v>4.8</v>
      </c>
      <c r="L146" s="218">
        <v>0</v>
      </c>
      <c r="M146" s="218"/>
      <c r="N146" s="217">
        <f>ROUND(L146*K146,2)</f>
        <v>0</v>
      </c>
      <c r="O146" s="217"/>
      <c r="P146" s="217"/>
      <c r="Q146" s="217"/>
      <c r="R146" s="183"/>
      <c r="T146" s="219" t="s">
        <v>5</v>
      </c>
      <c r="U146" s="54" t="s">
        <v>43</v>
      </c>
      <c r="V146" s="45"/>
      <c r="W146" s="220">
        <f>V146*K146</f>
        <v>0</v>
      </c>
      <c r="X146" s="220">
        <v>0</v>
      </c>
      <c r="Y146" s="220">
        <f>X146*K146</f>
        <v>0</v>
      </c>
      <c r="Z146" s="220">
        <v>0</v>
      </c>
      <c r="AA146" s="221">
        <f>Z146*K146</f>
        <v>0</v>
      </c>
      <c r="AR146" s="20" t="s">
        <v>205</v>
      </c>
      <c r="AT146" s="20" t="s">
        <v>201</v>
      </c>
      <c r="AU146" s="20" t="s">
        <v>83</v>
      </c>
      <c r="AY146" s="20" t="s">
        <v>200</v>
      </c>
      <c r="BE146" s="144">
        <f>IF(U146="základná",N146,0)</f>
        <v>0</v>
      </c>
      <c r="BF146" s="144">
        <f>IF(U146="znížená",N146,0)</f>
        <v>0</v>
      </c>
      <c r="BG146" s="144">
        <f>IF(U146="zákl. prenesená",N146,0)</f>
        <v>0</v>
      </c>
      <c r="BH146" s="144">
        <f>IF(U146="zníž. prenesená",N146,0)</f>
        <v>0</v>
      </c>
      <c r="BI146" s="144">
        <f>IF(U146="nulová",N146,0)</f>
        <v>0</v>
      </c>
      <c r="BJ146" s="20" t="s">
        <v>88</v>
      </c>
      <c r="BK146" s="144">
        <f>ROUND(L146*K146,2)</f>
        <v>0</v>
      </c>
      <c r="BL146" s="20" t="s">
        <v>205</v>
      </c>
      <c r="BM146" s="20" t="s">
        <v>235</v>
      </c>
    </row>
    <row r="147" spans="2:65" s="1" customFormat="1" ht="25.5" customHeight="1">
      <c r="B147" s="179"/>
      <c r="C147" s="213" t="s">
        <v>220</v>
      </c>
      <c r="D147" s="213" t="s">
        <v>201</v>
      </c>
      <c r="E147" s="214" t="s">
        <v>254</v>
      </c>
      <c r="F147" s="215" t="s">
        <v>255</v>
      </c>
      <c r="G147" s="215"/>
      <c r="H147" s="215"/>
      <c r="I147" s="215"/>
      <c r="J147" s="216" t="s">
        <v>215</v>
      </c>
      <c r="K147" s="217">
        <v>0.05</v>
      </c>
      <c r="L147" s="218">
        <v>0</v>
      </c>
      <c r="M147" s="218"/>
      <c r="N147" s="217">
        <f>ROUND(L147*K147,2)</f>
        <v>0</v>
      </c>
      <c r="O147" s="217"/>
      <c r="P147" s="217"/>
      <c r="Q147" s="217"/>
      <c r="R147" s="183"/>
      <c r="T147" s="219" t="s">
        <v>5</v>
      </c>
      <c r="U147" s="54" t="s">
        <v>43</v>
      </c>
      <c r="V147" s="45"/>
      <c r="W147" s="220">
        <f>V147*K147</f>
        <v>0</v>
      </c>
      <c r="X147" s="220">
        <v>1.0166</v>
      </c>
      <c r="Y147" s="220">
        <f>X147*K147</f>
        <v>0.05083</v>
      </c>
      <c r="Z147" s="220">
        <v>0</v>
      </c>
      <c r="AA147" s="221">
        <f>Z147*K147</f>
        <v>0</v>
      </c>
      <c r="AR147" s="20" t="s">
        <v>205</v>
      </c>
      <c r="AT147" s="20" t="s">
        <v>201</v>
      </c>
      <c r="AU147" s="20" t="s">
        <v>83</v>
      </c>
      <c r="AY147" s="20" t="s">
        <v>200</v>
      </c>
      <c r="BE147" s="144">
        <f>IF(U147="základná",N147,0)</f>
        <v>0</v>
      </c>
      <c r="BF147" s="144">
        <f>IF(U147="znížená",N147,0)</f>
        <v>0</v>
      </c>
      <c r="BG147" s="144">
        <f>IF(U147="zákl. prenesená",N147,0)</f>
        <v>0</v>
      </c>
      <c r="BH147" s="144">
        <f>IF(U147="zníž. prenesená",N147,0)</f>
        <v>0</v>
      </c>
      <c r="BI147" s="144">
        <f>IF(U147="nulová",N147,0)</f>
        <v>0</v>
      </c>
      <c r="BJ147" s="20" t="s">
        <v>88</v>
      </c>
      <c r="BK147" s="144">
        <f>ROUND(L147*K147,2)</f>
        <v>0</v>
      </c>
      <c r="BL147" s="20" t="s">
        <v>205</v>
      </c>
      <c r="BM147" s="20" t="s">
        <v>10</v>
      </c>
    </row>
    <row r="148" spans="2:63" s="9" customFormat="1" ht="37.4" customHeight="1">
      <c r="B148" s="201"/>
      <c r="C148" s="202"/>
      <c r="D148" s="203" t="s">
        <v>164</v>
      </c>
      <c r="E148" s="203"/>
      <c r="F148" s="203"/>
      <c r="G148" s="203"/>
      <c r="H148" s="203"/>
      <c r="I148" s="203"/>
      <c r="J148" s="203"/>
      <c r="K148" s="203"/>
      <c r="L148" s="203"/>
      <c r="M148" s="203"/>
      <c r="N148" s="222">
        <f>BK148</f>
        <v>0</v>
      </c>
      <c r="O148" s="223"/>
      <c r="P148" s="223"/>
      <c r="Q148" s="223"/>
      <c r="R148" s="206"/>
      <c r="T148" s="207"/>
      <c r="U148" s="202"/>
      <c r="V148" s="202"/>
      <c r="W148" s="208">
        <f>SUM(W149:W151)</f>
        <v>0</v>
      </c>
      <c r="X148" s="202"/>
      <c r="Y148" s="208">
        <f>SUM(Y149:Y151)</f>
        <v>0.222796</v>
      </c>
      <c r="Z148" s="202"/>
      <c r="AA148" s="209">
        <f>SUM(AA149:AA151)</f>
        <v>0</v>
      </c>
      <c r="AR148" s="210" t="s">
        <v>83</v>
      </c>
      <c r="AT148" s="211" t="s">
        <v>75</v>
      </c>
      <c r="AU148" s="211" t="s">
        <v>76</v>
      </c>
      <c r="AY148" s="210" t="s">
        <v>200</v>
      </c>
      <c r="BK148" s="212">
        <f>SUM(BK149:BK151)</f>
        <v>0</v>
      </c>
    </row>
    <row r="149" spans="2:65" s="1" customFormat="1" ht="16.5" customHeight="1">
      <c r="B149" s="179"/>
      <c r="C149" s="213" t="s">
        <v>238</v>
      </c>
      <c r="D149" s="213" t="s">
        <v>201</v>
      </c>
      <c r="E149" s="214" t="s">
        <v>264</v>
      </c>
      <c r="F149" s="215" t="s">
        <v>265</v>
      </c>
      <c r="G149" s="215"/>
      <c r="H149" s="215"/>
      <c r="I149" s="215"/>
      <c r="J149" s="216" t="s">
        <v>208</v>
      </c>
      <c r="K149" s="217">
        <v>43.6</v>
      </c>
      <c r="L149" s="218">
        <v>0</v>
      </c>
      <c r="M149" s="218"/>
      <c r="N149" s="217">
        <f>ROUND(L149*K149,2)</f>
        <v>0</v>
      </c>
      <c r="O149" s="217"/>
      <c r="P149" s="217"/>
      <c r="Q149" s="217"/>
      <c r="R149" s="183"/>
      <c r="T149" s="219" t="s">
        <v>5</v>
      </c>
      <c r="U149" s="54" t="s">
        <v>43</v>
      </c>
      <c r="V149" s="45"/>
      <c r="W149" s="220">
        <f>V149*K149</f>
        <v>0</v>
      </c>
      <c r="X149" s="220">
        <v>0</v>
      </c>
      <c r="Y149" s="220">
        <f>X149*K149</f>
        <v>0</v>
      </c>
      <c r="Z149" s="220">
        <v>0</v>
      </c>
      <c r="AA149" s="221">
        <f>Z149*K149</f>
        <v>0</v>
      </c>
      <c r="AR149" s="20" t="s">
        <v>205</v>
      </c>
      <c r="AT149" s="20" t="s">
        <v>201</v>
      </c>
      <c r="AU149" s="20" t="s">
        <v>83</v>
      </c>
      <c r="AY149" s="20" t="s">
        <v>200</v>
      </c>
      <c r="BE149" s="144">
        <f>IF(U149="základná",N149,0)</f>
        <v>0</v>
      </c>
      <c r="BF149" s="144">
        <f>IF(U149="znížená",N149,0)</f>
        <v>0</v>
      </c>
      <c r="BG149" s="144">
        <f>IF(U149="zákl. prenesená",N149,0)</f>
        <v>0</v>
      </c>
      <c r="BH149" s="144">
        <f>IF(U149="zníž. prenesená",N149,0)</f>
        <v>0</v>
      </c>
      <c r="BI149" s="144">
        <f>IF(U149="nulová",N149,0)</f>
        <v>0</v>
      </c>
      <c r="BJ149" s="20" t="s">
        <v>88</v>
      </c>
      <c r="BK149" s="144">
        <f>ROUND(L149*K149,2)</f>
        <v>0</v>
      </c>
      <c r="BL149" s="20" t="s">
        <v>205</v>
      </c>
      <c r="BM149" s="20" t="s">
        <v>241</v>
      </c>
    </row>
    <row r="150" spans="2:65" s="1" customFormat="1" ht="16.5" customHeight="1">
      <c r="B150" s="179"/>
      <c r="C150" s="213" t="s">
        <v>223</v>
      </c>
      <c r="D150" s="213" t="s">
        <v>201</v>
      </c>
      <c r="E150" s="214" t="s">
        <v>268</v>
      </c>
      <c r="F150" s="215" t="s">
        <v>506</v>
      </c>
      <c r="G150" s="215"/>
      <c r="H150" s="215"/>
      <c r="I150" s="215"/>
      <c r="J150" s="216" t="s">
        <v>208</v>
      </c>
      <c r="K150" s="217">
        <v>43.6</v>
      </c>
      <c r="L150" s="218">
        <v>0</v>
      </c>
      <c r="M150" s="218"/>
      <c r="N150" s="217">
        <f>ROUND(L150*K150,2)</f>
        <v>0</v>
      </c>
      <c r="O150" s="217"/>
      <c r="P150" s="217"/>
      <c r="Q150" s="217"/>
      <c r="R150" s="183"/>
      <c r="T150" s="219" t="s">
        <v>5</v>
      </c>
      <c r="U150" s="54" t="s">
        <v>43</v>
      </c>
      <c r="V150" s="45"/>
      <c r="W150" s="220">
        <f>V150*K150</f>
        <v>0</v>
      </c>
      <c r="X150" s="220">
        <v>0</v>
      </c>
      <c r="Y150" s="220">
        <f>X150*K150</f>
        <v>0</v>
      </c>
      <c r="Z150" s="220">
        <v>0</v>
      </c>
      <c r="AA150" s="221">
        <f>Z150*K150</f>
        <v>0</v>
      </c>
      <c r="AR150" s="20" t="s">
        <v>205</v>
      </c>
      <c r="AT150" s="20" t="s">
        <v>201</v>
      </c>
      <c r="AU150" s="20" t="s">
        <v>83</v>
      </c>
      <c r="AY150" s="20" t="s">
        <v>200</v>
      </c>
      <c r="BE150" s="144">
        <f>IF(U150="základná",N150,0)</f>
        <v>0</v>
      </c>
      <c r="BF150" s="144">
        <f>IF(U150="znížená",N150,0)</f>
        <v>0</v>
      </c>
      <c r="BG150" s="144">
        <f>IF(U150="zákl. prenesená",N150,0)</f>
        <v>0</v>
      </c>
      <c r="BH150" s="144">
        <f>IF(U150="zníž. prenesená",N150,0)</f>
        <v>0</v>
      </c>
      <c r="BI150" s="144">
        <f>IF(U150="nulová",N150,0)</f>
        <v>0</v>
      </c>
      <c r="BJ150" s="20" t="s">
        <v>88</v>
      </c>
      <c r="BK150" s="144">
        <f>ROUND(L150*K150,2)</f>
        <v>0</v>
      </c>
      <c r="BL150" s="20" t="s">
        <v>205</v>
      </c>
      <c r="BM150" s="20" t="s">
        <v>244</v>
      </c>
    </row>
    <row r="151" spans="2:65" s="1" customFormat="1" ht="25.5" customHeight="1">
      <c r="B151" s="179"/>
      <c r="C151" s="213" t="s">
        <v>245</v>
      </c>
      <c r="D151" s="213" t="s">
        <v>201</v>
      </c>
      <c r="E151" s="214" t="s">
        <v>275</v>
      </c>
      <c r="F151" s="215" t="s">
        <v>507</v>
      </c>
      <c r="G151" s="215"/>
      <c r="H151" s="215"/>
      <c r="I151" s="215"/>
      <c r="J151" s="216" t="s">
        <v>208</v>
      </c>
      <c r="K151" s="217">
        <v>43.6</v>
      </c>
      <c r="L151" s="218">
        <v>0</v>
      </c>
      <c r="M151" s="218"/>
      <c r="N151" s="217">
        <f>ROUND(L151*K151,2)</f>
        <v>0</v>
      </c>
      <c r="O151" s="217"/>
      <c r="P151" s="217"/>
      <c r="Q151" s="217"/>
      <c r="R151" s="183"/>
      <c r="T151" s="219" t="s">
        <v>5</v>
      </c>
      <c r="U151" s="54" t="s">
        <v>43</v>
      </c>
      <c r="V151" s="45"/>
      <c r="W151" s="220">
        <f>V151*K151</f>
        <v>0</v>
      </c>
      <c r="X151" s="220">
        <v>0.00511</v>
      </c>
      <c r="Y151" s="220">
        <f>X151*K151</f>
        <v>0.222796</v>
      </c>
      <c r="Z151" s="220">
        <v>0</v>
      </c>
      <c r="AA151" s="221">
        <f>Z151*K151</f>
        <v>0</v>
      </c>
      <c r="AR151" s="20" t="s">
        <v>205</v>
      </c>
      <c r="AT151" s="20" t="s">
        <v>201</v>
      </c>
      <c r="AU151" s="20" t="s">
        <v>83</v>
      </c>
      <c r="AY151" s="20" t="s">
        <v>200</v>
      </c>
      <c r="BE151" s="144">
        <f>IF(U151="základná",N151,0)</f>
        <v>0</v>
      </c>
      <c r="BF151" s="144">
        <f>IF(U151="znížená",N151,0)</f>
        <v>0</v>
      </c>
      <c r="BG151" s="144">
        <f>IF(U151="zákl. prenesená",N151,0)</f>
        <v>0</v>
      </c>
      <c r="BH151" s="144">
        <f>IF(U151="zníž. prenesená",N151,0)</f>
        <v>0</v>
      </c>
      <c r="BI151" s="144">
        <f>IF(U151="nulová",N151,0)</f>
        <v>0</v>
      </c>
      <c r="BJ151" s="20" t="s">
        <v>88</v>
      </c>
      <c r="BK151" s="144">
        <f>ROUND(L151*K151,2)</f>
        <v>0</v>
      </c>
      <c r="BL151" s="20" t="s">
        <v>205</v>
      </c>
      <c r="BM151" s="20" t="s">
        <v>248</v>
      </c>
    </row>
    <row r="152" spans="2:63" s="9" customFormat="1" ht="37.4" customHeight="1">
      <c r="B152" s="201"/>
      <c r="C152" s="202"/>
      <c r="D152" s="203" t="s">
        <v>165</v>
      </c>
      <c r="E152" s="203"/>
      <c r="F152" s="203"/>
      <c r="G152" s="203"/>
      <c r="H152" s="203"/>
      <c r="I152" s="203"/>
      <c r="J152" s="203"/>
      <c r="K152" s="203"/>
      <c r="L152" s="203"/>
      <c r="M152" s="203"/>
      <c r="N152" s="222">
        <f>BK152</f>
        <v>0</v>
      </c>
      <c r="O152" s="223"/>
      <c r="P152" s="223"/>
      <c r="Q152" s="223"/>
      <c r="R152" s="206"/>
      <c r="T152" s="207"/>
      <c r="U152" s="202"/>
      <c r="V152" s="202"/>
      <c r="W152" s="208">
        <f>SUM(W153:W156)</f>
        <v>0</v>
      </c>
      <c r="X152" s="202"/>
      <c r="Y152" s="208">
        <f>SUM(Y153:Y156)</f>
        <v>0</v>
      </c>
      <c r="Z152" s="202"/>
      <c r="AA152" s="209">
        <f>SUM(AA153:AA156)</f>
        <v>0</v>
      </c>
      <c r="AR152" s="210" t="s">
        <v>83</v>
      </c>
      <c r="AT152" s="211" t="s">
        <v>75</v>
      </c>
      <c r="AU152" s="211" t="s">
        <v>76</v>
      </c>
      <c r="AY152" s="210" t="s">
        <v>200</v>
      </c>
      <c r="BK152" s="212">
        <f>SUM(BK153:BK156)</f>
        <v>0</v>
      </c>
    </row>
    <row r="153" spans="2:65" s="1" customFormat="1" ht="16.5" customHeight="1">
      <c r="B153" s="179"/>
      <c r="C153" s="213" t="s">
        <v>227</v>
      </c>
      <c r="D153" s="213" t="s">
        <v>201</v>
      </c>
      <c r="E153" s="214" t="s">
        <v>508</v>
      </c>
      <c r="F153" s="215" t="s">
        <v>509</v>
      </c>
      <c r="G153" s="215"/>
      <c r="H153" s="215"/>
      <c r="I153" s="215"/>
      <c r="J153" s="216" t="s">
        <v>208</v>
      </c>
      <c r="K153" s="217">
        <v>1</v>
      </c>
      <c r="L153" s="218">
        <v>0</v>
      </c>
      <c r="M153" s="218"/>
      <c r="N153" s="217">
        <f>ROUND(L153*K153,2)</f>
        <v>0</v>
      </c>
      <c r="O153" s="217"/>
      <c r="P153" s="217"/>
      <c r="Q153" s="217"/>
      <c r="R153" s="183"/>
      <c r="T153" s="219" t="s">
        <v>5</v>
      </c>
      <c r="U153" s="54" t="s">
        <v>43</v>
      </c>
      <c r="V153" s="45"/>
      <c r="W153" s="220">
        <f>V153*K153</f>
        <v>0</v>
      </c>
      <c r="X153" s="220">
        <v>0</v>
      </c>
      <c r="Y153" s="220">
        <f>X153*K153</f>
        <v>0</v>
      </c>
      <c r="Z153" s="220">
        <v>0</v>
      </c>
      <c r="AA153" s="221">
        <f>Z153*K153</f>
        <v>0</v>
      </c>
      <c r="AR153" s="20" t="s">
        <v>205</v>
      </c>
      <c r="AT153" s="20" t="s">
        <v>201</v>
      </c>
      <c r="AU153" s="20" t="s">
        <v>83</v>
      </c>
      <c r="AY153" s="20" t="s">
        <v>200</v>
      </c>
      <c r="BE153" s="144">
        <f>IF(U153="základná",N153,0)</f>
        <v>0</v>
      </c>
      <c r="BF153" s="144">
        <f>IF(U153="znížená",N153,0)</f>
        <v>0</v>
      </c>
      <c r="BG153" s="144">
        <f>IF(U153="zákl. prenesená",N153,0)</f>
        <v>0</v>
      </c>
      <c r="BH153" s="144">
        <f>IF(U153="zníž. prenesená",N153,0)</f>
        <v>0</v>
      </c>
      <c r="BI153" s="144">
        <f>IF(U153="nulová",N153,0)</f>
        <v>0</v>
      </c>
      <c r="BJ153" s="20" t="s">
        <v>88</v>
      </c>
      <c r="BK153" s="144">
        <f>ROUND(L153*K153,2)</f>
        <v>0</v>
      </c>
      <c r="BL153" s="20" t="s">
        <v>205</v>
      </c>
      <c r="BM153" s="20" t="s">
        <v>252</v>
      </c>
    </row>
    <row r="154" spans="2:65" s="1" customFormat="1" ht="16.5" customHeight="1">
      <c r="B154" s="179"/>
      <c r="C154" s="213" t="s">
        <v>253</v>
      </c>
      <c r="D154" s="213" t="s">
        <v>201</v>
      </c>
      <c r="E154" s="214" t="s">
        <v>282</v>
      </c>
      <c r="F154" s="215" t="s">
        <v>283</v>
      </c>
      <c r="G154" s="215"/>
      <c r="H154" s="215"/>
      <c r="I154" s="215"/>
      <c r="J154" s="216" t="s">
        <v>208</v>
      </c>
      <c r="K154" s="217">
        <v>8</v>
      </c>
      <c r="L154" s="218">
        <v>0</v>
      </c>
      <c r="M154" s="218"/>
      <c r="N154" s="217">
        <f>ROUND(L154*K154,2)</f>
        <v>0</v>
      </c>
      <c r="O154" s="217"/>
      <c r="P154" s="217"/>
      <c r="Q154" s="217"/>
      <c r="R154" s="183"/>
      <c r="T154" s="219" t="s">
        <v>5</v>
      </c>
      <c r="U154" s="54" t="s">
        <v>43</v>
      </c>
      <c r="V154" s="45"/>
      <c r="W154" s="220">
        <f>V154*K154</f>
        <v>0</v>
      </c>
      <c r="X154" s="220">
        <v>0</v>
      </c>
      <c r="Y154" s="220">
        <f>X154*K154</f>
        <v>0</v>
      </c>
      <c r="Z154" s="220">
        <v>0</v>
      </c>
      <c r="AA154" s="221">
        <f>Z154*K154</f>
        <v>0</v>
      </c>
      <c r="AR154" s="20" t="s">
        <v>205</v>
      </c>
      <c r="AT154" s="20" t="s">
        <v>201</v>
      </c>
      <c r="AU154" s="20" t="s">
        <v>83</v>
      </c>
      <c r="AY154" s="20" t="s">
        <v>200</v>
      </c>
      <c r="BE154" s="144">
        <f>IF(U154="základná",N154,0)</f>
        <v>0</v>
      </c>
      <c r="BF154" s="144">
        <f>IF(U154="znížená",N154,0)</f>
        <v>0</v>
      </c>
      <c r="BG154" s="144">
        <f>IF(U154="zákl. prenesená",N154,0)</f>
        <v>0</v>
      </c>
      <c r="BH154" s="144">
        <f>IF(U154="zníž. prenesená",N154,0)</f>
        <v>0</v>
      </c>
      <c r="BI154" s="144">
        <f>IF(U154="nulová",N154,0)</f>
        <v>0</v>
      </c>
      <c r="BJ154" s="20" t="s">
        <v>88</v>
      </c>
      <c r="BK154" s="144">
        <f>ROUND(L154*K154,2)</f>
        <v>0</v>
      </c>
      <c r="BL154" s="20" t="s">
        <v>205</v>
      </c>
      <c r="BM154" s="20" t="s">
        <v>256</v>
      </c>
    </row>
    <row r="155" spans="2:65" s="1" customFormat="1" ht="16.5" customHeight="1">
      <c r="B155" s="179"/>
      <c r="C155" s="213" t="s">
        <v>230</v>
      </c>
      <c r="D155" s="213" t="s">
        <v>201</v>
      </c>
      <c r="E155" s="214" t="s">
        <v>285</v>
      </c>
      <c r="F155" s="215" t="s">
        <v>510</v>
      </c>
      <c r="G155" s="215"/>
      <c r="H155" s="215"/>
      <c r="I155" s="215"/>
      <c r="J155" s="216" t="s">
        <v>208</v>
      </c>
      <c r="K155" s="217">
        <v>7</v>
      </c>
      <c r="L155" s="218">
        <v>0</v>
      </c>
      <c r="M155" s="218"/>
      <c r="N155" s="217">
        <f>ROUND(L155*K155,2)</f>
        <v>0</v>
      </c>
      <c r="O155" s="217"/>
      <c r="P155" s="217"/>
      <c r="Q155" s="217"/>
      <c r="R155" s="183"/>
      <c r="T155" s="219" t="s">
        <v>5</v>
      </c>
      <c r="U155" s="54" t="s">
        <v>43</v>
      </c>
      <c r="V155" s="45"/>
      <c r="W155" s="220">
        <f>V155*K155</f>
        <v>0</v>
      </c>
      <c r="X155" s="220">
        <v>0</v>
      </c>
      <c r="Y155" s="220">
        <f>X155*K155</f>
        <v>0</v>
      </c>
      <c r="Z155" s="220">
        <v>0</v>
      </c>
      <c r="AA155" s="221">
        <f>Z155*K155</f>
        <v>0</v>
      </c>
      <c r="AR155" s="20" t="s">
        <v>205</v>
      </c>
      <c r="AT155" s="20" t="s">
        <v>201</v>
      </c>
      <c r="AU155" s="20" t="s">
        <v>83</v>
      </c>
      <c r="AY155" s="20" t="s">
        <v>200</v>
      </c>
      <c r="BE155" s="144">
        <f>IF(U155="základná",N155,0)</f>
        <v>0</v>
      </c>
      <c r="BF155" s="144">
        <f>IF(U155="znížená",N155,0)</f>
        <v>0</v>
      </c>
      <c r="BG155" s="144">
        <f>IF(U155="zákl. prenesená",N155,0)</f>
        <v>0</v>
      </c>
      <c r="BH155" s="144">
        <f>IF(U155="zníž. prenesená",N155,0)</f>
        <v>0</v>
      </c>
      <c r="BI155" s="144">
        <f>IF(U155="nulová",N155,0)</f>
        <v>0</v>
      </c>
      <c r="BJ155" s="20" t="s">
        <v>88</v>
      </c>
      <c r="BK155" s="144">
        <f>ROUND(L155*K155,2)</f>
        <v>0</v>
      </c>
      <c r="BL155" s="20" t="s">
        <v>205</v>
      </c>
      <c r="BM155" s="20" t="s">
        <v>259</v>
      </c>
    </row>
    <row r="156" spans="2:65" s="1" customFormat="1" ht="25.5" customHeight="1">
      <c r="B156" s="179"/>
      <c r="C156" s="213" t="s">
        <v>260</v>
      </c>
      <c r="D156" s="213" t="s">
        <v>201</v>
      </c>
      <c r="E156" s="214" t="s">
        <v>288</v>
      </c>
      <c r="F156" s="215" t="s">
        <v>511</v>
      </c>
      <c r="G156" s="215"/>
      <c r="H156" s="215"/>
      <c r="I156" s="215"/>
      <c r="J156" s="216" t="s">
        <v>208</v>
      </c>
      <c r="K156" s="217">
        <v>8</v>
      </c>
      <c r="L156" s="218">
        <v>0</v>
      </c>
      <c r="M156" s="218"/>
      <c r="N156" s="217">
        <f>ROUND(L156*K156,2)</f>
        <v>0</v>
      </c>
      <c r="O156" s="217"/>
      <c r="P156" s="217"/>
      <c r="Q156" s="217"/>
      <c r="R156" s="183"/>
      <c r="T156" s="219" t="s">
        <v>5</v>
      </c>
      <c r="U156" s="54" t="s">
        <v>43</v>
      </c>
      <c r="V156" s="45"/>
      <c r="W156" s="220">
        <f>V156*K156</f>
        <v>0</v>
      </c>
      <c r="X156" s="220">
        <v>0</v>
      </c>
      <c r="Y156" s="220">
        <f>X156*K156</f>
        <v>0</v>
      </c>
      <c r="Z156" s="220">
        <v>0</v>
      </c>
      <c r="AA156" s="221">
        <f>Z156*K156</f>
        <v>0</v>
      </c>
      <c r="AR156" s="20" t="s">
        <v>205</v>
      </c>
      <c r="AT156" s="20" t="s">
        <v>201</v>
      </c>
      <c r="AU156" s="20" t="s">
        <v>83</v>
      </c>
      <c r="AY156" s="20" t="s">
        <v>200</v>
      </c>
      <c r="BE156" s="144">
        <f>IF(U156="základná",N156,0)</f>
        <v>0</v>
      </c>
      <c r="BF156" s="144">
        <f>IF(U156="znížená",N156,0)</f>
        <v>0</v>
      </c>
      <c r="BG156" s="144">
        <f>IF(U156="zákl. prenesená",N156,0)</f>
        <v>0</v>
      </c>
      <c r="BH156" s="144">
        <f>IF(U156="zníž. prenesená",N156,0)</f>
        <v>0</v>
      </c>
      <c r="BI156" s="144">
        <f>IF(U156="nulová",N156,0)</f>
        <v>0</v>
      </c>
      <c r="BJ156" s="20" t="s">
        <v>88</v>
      </c>
      <c r="BK156" s="144">
        <f>ROUND(L156*K156,2)</f>
        <v>0</v>
      </c>
      <c r="BL156" s="20" t="s">
        <v>205</v>
      </c>
      <c r="BM156" s="20" t="s">
        <v>263</v>
      </c>
    </row>
    <row r="157" spans="2:63" s="9" customFormat="1" ht="37.4" customHeight="1">
      <c r="B157" s="201"/>
      <c r="C157" s="202"/>
      <c r="D157" s="203" t="s">
        <v>166</v>
      </c>
      <c r="E157" s="203"/>
      <c r="F157" s="203"/>
      <c r="G157" s="203"/>
      <c r="H157" s="203"/>
      <c r="I157" s="203"/>
      <c r="J157" s="203"/>
      <c r="K157" s="203"/>
      <c r="L157" s="203"/>
      <c r="M157" s="203"/>
      <c r="N157" s="222">
        <f>BK157</f>
        <v>0</v>
      </c>
      <c r="O157" s="223"/>
      <c r="P157" s="223"/>
      <c r="Q157" s="223"/>
      <c r="R157" s="206"/>
      <c r="T157" s="207"/>
      <c r="U157" s="202"/>
      <c r="V157" s="202"/>
      <c r="W157" s="208">
        <f>W158</f>
        <v>0</v>
      </c>
      <c r="X157" s="202"/>
      <c r="Y157" s="208">
        <f>Y158</f>
        <v>0</v>
      </c>
      <c r="Z157" s="202"/>
      <c r="AA157" s="209">
        <f>AA158</f>
        <v>0</v>
      </c>
      <c r="AR157" s="210" t="s">
        <v>83</v>
      </c>
      <c r="AT157" s="211" t="s">
        <v>75</v>
      </c>
      <c r="AU157" s="211" t="s">
        <v>76</v>
      </c>
      <c r="AY157" s="210" t="s">
        <v>200</v>
      </c>
      <c r="BK157" s="212">
        <f>BK158</f>
        <v>0</v>
      </c>
    </row>
    <row r="158" spans="2:65" s="1" customFormat="1" ht="38.25" customHeight="1">
      <c r="B158" s="179"/>
      <c r="C158" s="213" t="s">
        <v>235</v>
      </c>
      <c r="D158" s="213" t="s">
        <v>201</v>
      </c>
      <c r="E158" s="214" t="s">
        <v>512</v>
      </c>
      <c r="F158" s="215" t="s">
        <v>513</v>
      </c>
      <c r="G158" s="215"/>
      <c r="H158" s="215"/>
      <c r="I158" s="215"/>
      <c r="J158" s="216" t="s">
        <v>208</v>
      </c>
      <c r="K158" s="217">
        <v>34</v>
      </c>
      <c r="L158" s="218">
        <v>0</v>
      </c>
      <c r="M158" s="218"/>
      <c r="N158" s="217">
        <f>ROUND(L158*K158,2)</f>
        <v>0</v>
      </c>
      <c r="O158" s="217"/>
      <c r="P158" s="217"/>
      <c r="Q158" s="217"/>
      <c r="R158" s="183"/>
      <c r="T158" s="219" t="s">
        <v>5</v>
      </c>
      <c r="U158" s="54" t="s">
        <v>43</v>
      </c>
      <c r="V158" s="45"/>
      <c r="W158" s="220">
        <f>V158*K158</f>
        <v>0</v>
      </c>
      <c r="X158" s="220">
        <v>0</v>
      </c>
      <c r="Y158" s="220">
        <f>X158*K158</f>
        <v>0</v>
      </c>
      <c r="Z158" s="220">
        <v>0</v>
      </c>
      <c r="AA158" s="221">
        <f>Z158*K158</f>
        <v>0</v>
      </c>
      <c r="AR158" s="20" t="s">
        <v>205</v>
      </c>
      <c r="AT158" s="20" t="s">
        <v>201</v>
      </c>
      <c r="AU158" s="20" t="s">
        <v>83</v>
      </c>
      <c r="AY158" s="20" t="s">
        <v>200</v>
      </c>
      <c r="BE158" s="144">
        <f>IF(U158="základná",N158,0)</f>
        <v>0</v>
      </c>
      <c r="BF158" s="144">
        <f>IF(U158="znížená",N158,0)</f>
        <v>0</v>
      </c>
      <c r="BG158" s="144">
        <f>IF(U158="zákl. prenesená",N158,0)</f>
        <v>0</v>
      </c>
      <c r="BH158" s="144">
        <f>IF(U158="zníž. prenesená",N158,0)</f>
        <v>0</v>
      </c>
      <c r="BI158" s="144">
        <f>IF(U158="nulová",N158,0)</f>
        <v>0</v>
      </c>
      <c r="BJ158" s="20" t="s">
        <v>88</v>
      </c>
      <c r="BK158" s="144">
        <f>ROUND(L158*K158,2)</f>
        <v>0</v>
      </c>
      <c r="BL158" s="20" t="s">
        <v>205</v>
      </c>
      <c r="BM158" s="20" t="s">
        <v>266</v>
      </c>
    </row>
    <row r="159" spans="2:63" s="9" customFormat="1" ht="37.4" customHeight="1">
      <c r="B159" s="201"/>
      <c r="C159" s="202"/>
      <c r="D159" s="203" t="s">
        <v>167</v>
      </c>
      <c r="E159" s="203"/>
      <c r="F159" s="203"/>
      <c r="G159" s="203"/>
      <c r="H159" s="203"/>
      <c r="I159" s="203"/>
      <c r="J159" s="203"/>
      <c r="K159" s="203"/>
      <c r="L159" s="203"/>
      <c r="M159" s="203"/>
      <c r="N159" s="222">
        <f>BK159</f>
        <v>0</v>
      </c>
      <c r="O159" s="223"/>
      <c r="P159" s="223"/>
      <c r="Q159" s="223"/>
      <c r="R159" s="206"/>
      <c r="T159" s="207"/>
      <c r="U159" s="202"/>
      <c r="V159" s="202"/>
      <c r="W159" s="208">
        <f>W160</f>
        <v>0</v>
      </c>
      <c r="X159" s="202"/>
      <c r="Y159" s="208">
        <f>Y160</f>
        <v>0</v>
      </c>
      <c r="Z159" s="202"/>
      <c r="AA159" s="209">
        <f>AA160</f>
        <v>0</v>
      </c>
      <c r="AR159" s="210" t="s">
        <v>83</v>
      </c>
      <c r="AT159" s="211" t="s">
        <v>75</v>
      </c>
      <c r="AU159" s="211" t="s">
        <v>76</v>
      </c>
      <c r="AY159" s="210" t="s">
        <v>200</v>
      </c>
      <c r="BK159" s="212">
        <f>BK160</f>
        <v>0</v>
      </c>
    </row>
    <row r="160" spans="2:65" s="1" customFormat="1" ht="25.5" customHeight="1">
      <c r="B160" s="179"/>
      <c r="C160" s="213" t="s">
        <v>267</v>
      </c>
      <c r="D160" s="213" t="s">
        <v>201</v>
      </c>
      <c r="E160" s="214" t="s">
        <v>514</v>
      </c>
      <c r="F160" s="215" t="s">
        <v>515</v>
      </c>
      <c r="G160" s="215"/>
      <c r="H160" s="215"/>
      <c r="I160" s="215"/>
      <c r="J160" s="216" t="s">
        <v>234</v>
      </c>
      <c r="K160" s="217">
        <v>1</v>
      </c>
      <c r="L160" s="218">
        <v>0</v>
      </c>
      <c r="M160" s="218"/>
      <c r="N160" s="217">
        <f>ROUND(L160*K160,2)</f>
        <v>0</v>
      </c>
      <c r="O160" s="217"/>
      <c r="P160" s="217"/>
      <c r="Q160" s="217"/>
      <c r="R160" s="183"/>
      <c r="T160" s="219" t="s">
        <v>5</v>
      </c>
      <c r="U160" s="54" t="s">
        <v>43</v>
      </c>
      <c r="V160" s="45"/>
      <c r="W160" s="220">
        <f>V160*K160</f>
        <v>0</v>
      </c>
      <c r="X160" s="220">
        <v>0</v>
      </c>
      <c r="Y160" s="220">
        <f>X160*K160</f>
        <v>0</v>
      </c>
      <c r="Z160" s="220">
        <v>0</v>
      </c>
      <c r="AA160" s="221">
        <f>Z160*K160</f>
        <v>0</v>
      </c>
      <c r="AR160" s="20" t="s">
        <v>205</v>
      </c>
      <c r="AT160" s="20" t="s">
        <v>201</v>
      </c>
      <c r="AU160" s="20" t="s">
        <v>83</v>
      </c>
      <c r="AY160" s="20" t="s">
        <v>200</v>
      </c>
      <c r="BE160" s="144">
        <f>IF(U160="základná",N160,0)</f>
        <v>0</v>
      </c>
      <c r="BF160" s="144">
        <f>IF(U160="znížená",N160,0)</f>
        <v>0</v>
      </c>
      <c r="BG160" s="144">
        <f>IF(U160="zákl. prenesená",N160,0)</f>
        <v>0</v>
      </c>
      <c r="BH160" s="144">
        <f>IF(U160="zníž. prenesená",N160,0)</f>
        <v>0</v>
      </c>
      <c r="BI160" s="144">
        <f>IF(U160="nulová",N160,0)</f>
        <v>0</v>
      </c>
      <c r="BJ160" s="20" t="s">
        <v>88</v>
      </c>
      <c r="BK160" s="144">
        <f>ROUND(L160*K160,2)</f>
        <v>0</v>
      </c>
      <c r="BL160" s="20" t="s">
        <v>205</v>
      </c>
      <c r="BM160" s="20" t="s">
        <v>270</v>
      </c>
    </row>
    <row r="161" spans="2:63" s="9" customFormat="1" ht="37.4" customHeight="1">
      <c r="B161" s="201"/>
      <c r="C161" s="202"/>
      <c r="D161" s="203" t="s">
        <v>492</v>
      </c>
      <c r="E161" s="203"/>
      <c r="F161" s="203"/>
      <c r="G161" s="203"/>
      <c r="H161" s="203"/>
      <c r="I161" s="203"/>
      <c r="J161" s="203"/>
      <c r="K161" s="203"/>
      <c r="L161" s="203"/>
      <c r="M161" s="203"/>
      <c r="N161" s="222">
        <f>BK161</f>
        <v>0</v>
      </c>
      <c r="O161" s="223"/>
      <c r="P161" s="223"/>
      <c r="Q161" s="223"/>
      <c r="R161" s="206"/>
      <c r="T161" s="207"/>
      <c r="U161" s="202"/>
      <c r="V161" s="202"/>
      <c r="W161" s="208">
        <f>SUM(W162:W165)</f>
        <v>0</v>
      </c>
      <c r="X161" s="202"/>
      <c r="Y161" s="208">
        <f>SUM(Y162:Y165)</f>
        <v>0.1490296</v>
      </c>
      <c r="Z161" s="202"/>
      <c r="AA161" s="209">
        <f>SUM(AA162:AA165)</f>
        <v>0</v>
      </c>
      <c r="AR161" s="210" t="s">
        <v>83</v>
      </c>
      <c r="AT161" s="211" t="s">
        <v>75</v>
      </c>
      <c r="AU161" s="211" t="s">
        <v>76</v>
      </c>
      <c r="AY161" s="210" t="s">
        <v>200</v>
      </c>
      <c r="BK161" s="212">
        <f>SUM(BK162:BK165)</f>
        <v>0</v>
      </c>
    </row>
    <row r="162" spans="2:65" s="1" customFormat="1" ht="38.25" customHeight="1">
      <c r="B162" s="179"/>
      <c r="C162" s="213" t="s">
        <v>10</v>
      </c>
      <c r="D162" s="213" t="s">
        <v>201</v>
      </c>
      <c r="E162" s="214" t="s">
        <v>516</v>
      </c>
      <c r="F162" s="215" t="s">
        <v>517</v>
      </c>
      <c r="G162" s="215"/>
      <c r="H162" s="215"/>
      <c r="I162" s="215"/>
      <c r="J162" s="216" t="s">
        <v>251</v>
      </c>
      <c r="K162" s="217">
        <v>8</v>
      </c>
      <c r="L162" s="218">
        <v>0</v>
      </c>
      <c r="M162" s="218"/>
      <c r="N162" s="217">
        <f>ROUND(L162*K162,2)</f>
        <v>0</v>
      </c>
      <c r="O162" s="217"/>
      <c r="P162" s="217"/>
      <c r="Q162" s="217"/>
      <c r="R162" s="183"/>
      <c r="T162" s="219" t="s">
        <v>5</v>
      </c>
      <c r="U162" s="54" t="s">
        <v>43</v>
      </c>
      <c r="V162" s="45"/>
      <c r="W162" s="220">
        <f>V162*K162</f>
        <v>0</v>
      </c>
      <c r="X162" s="220">
        <v>0</v>
      </c>
      <c r="Y162" s="220">
        <f>X162*K162</f>
        <v>0</v>
      </c>
      <c r="Z162" s="220">
        <v>0</v>
      </c>
      <c r="AA162" s="221">
        <f>Z162*K162</f>
        <v>0</v>
      </c>
      <c r="AR162" s="20" t="s">
        <v>205</v>
      </c>
      <c r="AT162" s="20" t="s">
        <v>201</v>
      </c>
      <c r="AU162" s="20" t="s">
        <v>83</v>
      </c>
      <c r="AY162" s="20" t="s">
        <v>200</v>
      </c>
      <c r="BE162" s="144">
        <f>IF(U162="základná",N162,0)</f>
        <v>0</v>
      </c>
      <c r="BF162" s="144">
        <f>IF(U162="znížená",N162,0)</f>
        <v>0</v>
      </c>
      <c r="BG162" s="144">
        <f>IF(U162="zákl. prenesená",N162,0)</f>
        <v>0</v>
      </c>
      <c r="BH162" s="144">
        <f>IF(U162="zníž. prenesená",N162,0)</f>
        <v>0</v>
      </c>
      <c r="BI162" s="144">
        <f>IF(U162="nulová",N162,0)</f>
        <v>0</v>
      </c>
      <c r="BJ162" s="20" t="s">
        <v>88</v>
      </c>
      <c r="BK162" s="144">
        <f>ROUND(L162*K162,2)</f>
        <v>0</v>
      </c>
      <c r="BL162" s="20" t="s">
        <v>205</v>
      </c>
      <c r="BM162" s="20" t="s">
        <v>273</v>
      </c>
    </row>
    <row r="163" spans="2:65" s="1" customFormat="1" ht="38.25" customHeight="1">
      <c r="B163" s="179"/>
      <c r="C163" s="213" t="s">
        <v>274</v>
      </c>
      <c r="D163" s="213" t="s">
        <v>201</v>
      </c>
      <c r="E163" s="214" t="s">
        <v>518</v>
      </c>
      <c r="F163" s="215" t="s">
        <v>519</v>
      </c>
      <c r="G163" s="215"/>
      <c r="H163" s="215"/>
      <c r="I163" s="215"/>
      <c r="J163" s="216" t="s">
        <v>204</v>
      </c>
      <c r="K163" s="217">
        <v>0.08</v>
      </c>
      <c r="L163" s="218">
        <v>0</v>
      </c>
      <c r="M163" s="218"/>
      <c r="N163" s="217">
        <f>ROUND(L163*K163,2)</f>
        <v>0</v>
      </c>
      <c r="O163" s="217"/>
      <c r="P163" s="217"/>
      <c r="Q163" s="217"/>
      <c r="R163" s="183"/>
      <c r="T163" s="219" t="s">
        <v>5</v>
      </c>
      <c r="U163" s="54" t="s">
        <v>43</v>
      </c>
      <c r="V163" s="45"/>
      <c r="W163" s="220">
        <f>V163*K163</f>
        <v>0</v>
      </c>
      <c r="X163" s="220">
        <v>1.86287</v>
      </c>
      <c r="Y163" s="220">
        <f>X163*K163</f>
        <v>0.1490296</v>
      </c>
      <c r="Z163" s="220">
        <v>0</v>
      </c>
      <c r="AA163" s="221">
        <f>Z163*K163</f>
        <v>0</v>
      </c>
      <c r="AR163" s="20" t="s">
        <v>205</v>
      </c>
      <c r="AT163" s="20" t="s">
        <v>201</v>
      </c>
      <c r="AU163" s="20" t="s">
        <v>83</v>
      </c>
      <c r="AY163" s="20" t="s">
        <v>200</v>
      </c>
      <c r="BE163" s="144">
        <f>IF(U163="základná",N163,0)</f>
        <v>0</v>
      </c>
      <c r="BF163" s="144">
        <f>IF(U163="znížená",N163,0)</f>
        <v>0</v>
      </c>
      <c r="BG163" s="144">
        <f>IF(U163="zákl. prenesená",N163,0)</f>
        <v>0</v>
      </c>
      <c r="BH163" s="144">
        <f>IF(U163="zníž. prenesená",N163,0)</f>
        <v>0</v>
      </c>
      <c r="BI163" s="144">
        <f>IF(U163="nulová",N163,0)</f>
        <v>0</v>
      </c>
      <c r="BJ163" s="20" t="s">
        <v>88</v>
      </c>
      <c r="BK163" s="144">
        <f>ROUND(L163*K163,2)</f>
        <v>0</v>
      </c>
      <c r="BL163" s="20" t="s">
        <v>205</v>
      </c>
      <c r="BM163" s="20" t="s">
        <v>277</v>
      </c>
    </row>
    <row r="164" spans="2:65" s="1" customFormat="1" ht="16.5" customHeight="1">
      <c r="B164" s="179"/>
      <c r="C164" s="213" t="s">
        <v>241</v>
      </c>
      <c r="D164" s="213" t="s">
        <v>201</v>
      </c>
      <c r="E164" s="214" t="s">
        <v>520</v>
      </c>
      <c r="F164" s="215" t="s">
        <v>521</v>
      </c>
      <c r="G164" s="215"/>
      <c r="H164" s="215"/>
      <c r="I164" s="215"/>
      <c r="J164" s="216" t="s">
        <v>251</v>
      </c>
      <c r="K164" s="217">
        <v>8</v>
      </c>
      <c r="L164" s="218">
        <v>0</v>
      </c>
      <c r="M164" s="218"/>
      <c r="N164" s="217">
        <f>ROUND(L164*K164,2)</f>
        <v>0</v>
      </c>
      <c r="O164" s="217"/>
      <c r="P164" s="217"/>
      <c r="Q164" s="217"/>
      <c r="R164" s="183"/>
      <c r="T164" s="219" t="s">
        <v>5</v>
      </c>
      <c r="U164" s="54" t="s">
        <v>43</v>
      </c>
      <c r="V164" s="45"/>
      <c r="W164" s="220">
        <f>V164*K164</f>
        <v>0</v>
      </c>
      <c r="X164" s="220">
        <v>0</v>
      </c>
      <c r="Y164" s="220">
        <f>X164*K164</f>
        <v>0</v>
      </c>
      <c r="Z164" s="220">
        <v>0</v>
      </c>
      <c r="AA164" s="221">
        <f>Z164*K164</f>
        <v>0</v>
      </c>
      <c r="AR164" s="20" t="s">
        <v>205</v>
      </c>
      <c r="AT164" s="20" t="s">
        <v>201</v>
      </c>
      <c r="AU164" s="20" t="s">
        <v>83</v>
      </c>
      <c r="AY164" s="20" t="s">
        <v>200</v>
      </c>
      <c r="BE164" s="144">
        <f>IF(U164="základná",N164,0)</f>
        <v>0</v>
      </c>
      <c r="BF164" s="144">
        <f>IF(U164="znížená",N164,0)</f>
        <v>0</v>
      </c>
      <c r="BG164" s="144">
        <f>IF(U164="zákl. prenesená",N164,0)</f>
        <v>0</v>
      </c>
      <c r="BH164" s="144">
        <f>IF(U164="zníž. prenesená",N164,0)</f>
        <v>0</v>
      </c>
      <c r="BI164" s="144">
        <f>IF(U164="nulová",N164,0)</f>
        <v>0</v>
      </c>
      <c r="BJ164" s="20" t="s">
        <v>88</v>
      </c>
      <c r="BK164" s="144">
        <f>ROUND(L164*K164,2)</f>
        <v>0</v>
      </c>
      <c r="BL164" s="20" t="s">
        <v>205</v>
      </c>
      <c r="BM164" s="20" t="s">
        <v>354</v>
      </c>
    </row>
    <row r="165" spans="2:65" s="1" customFormat="1" ht="16.5" customHeight="1">
      <c r="B165" s="179"/>
      <c r="C165" s="213" t="s">
        <v>281</v>
      </c>
      <c r="D165" s="213" t="s">
        <v>201</v>
      </c>
      <c r="E165" s="214" t="s">
        <v>522</v>
      </c>
      <c r="F165" s="215" t="s">
        <v>523</v>
      </c>
      <c r="G165" s="215"/>
      <c r="H165" s="215"/>
      <c r="I165" s="215"/>
      <c r="J165" s="216" t="s">
        <v>234</v>
      </c>
      <c r="K165" s="217">
        <v>1</v>
      </c>
      <c r="L165" s="218">
        <v>0</v>
      </c>
      <c r="M165" s="218"/>
      <c r="N165" s="217">
        <f>ROUND(L165*K165,2)</f>
        <v>0</v>
      </c>
      <c r="O165" s="217"/>
      <c r="P165" s="217"/>
      <c r="Q165" s="217"/>
      <c r="R165" s="183"/>
      <c r="T165" s="219" t="s">
        <v>5</v>
      </c>
      <c r="U165" s="54" t="s">
        <v>43</v>
      </c>
      <c r="V165" s="45"/>
      <c r="W165" s="220">
        <f>V165*K165</f>
        <v>0</v>
      </c>
      <c r="X165" s="220">
        <v>0</v>
      </c>
      <c r="Y165" s="220">
        <f>X165*K165</f>
        <v>0</v>
      </c>
      <c r="Z165" s="220">
        <v>0</v>
      </c>
      <c r="AA165" s="221">
        <f>Z165*K165</f>
        <v>0</v>
      </c>
      <c r="AR165" s="20" t="s">
        <v>205</v>
      </c>
      <c r="AT165" s="20" t="s">
        <v>201</v>
      </c>
      <c r="AU165" s="20" t="s">
        <v>83</v>
      </c>
      <c r="AY165" s="20" t="s">
        <v>200</v>
      </c>
      <c r="BE165" s="144">
        <f>IF(U165="základná",N165,0)</f>
        <v>0</v>
      </c>
      <c r="BF165" s="144">
        <f>IF(U165="znížená",N165,0)</f>
        <v>0</v>
      </c>
      <c r="BG165" s="144">
        <f>IF(U165="zákl. prenesená",N165,0)</f>
        <v>0</v>
      </c>
      <c r="BH165" s="144">
        <f>IF(U165="zníž. prenesená",N165,0)</f>
        <v>0</v>
      </c>
      <c r="BI165" s="144">
        <f>IF(U165="nulová",N165,0)</f>
        <v>0</v>
      </c>
      <c r="BJ165" s="20" t="s">
        <v>88</v>
      </c>
      <c r="BK165" s="144">
        <f>ROUND(L165*K165,2)</f>
        <v>0</v>
      </c>
      <c r="BL165" s="20" t="s">
        <v>205</v>
      </c>
      <c r="BM165" s="20" t="s">
        <v>284</v>
      </c>
    </row>
    <row r="166" spans="2:63" s="9" customFormat="1" ht="37.4" customHeight="1">
      <c r="B166" s="201"/>
      <c r="C166" s="202"/>
      <c r="D166" s="203" t="s">
        <v>168</v>
      </c>
      <c r="E166" s="203"/>
      <c r="F166" s="203"/>
      <c r="G166" s="203"/>
      <c r="H166" s="203"/>
      <c r="I166" s="203"/>
      <c r="J166" s="203"/>
      <c r="K166" s="203"/>
      <c r="L166" s="203"/>
      <c r="M166" s="203"/>
      <c r="N166" s="222">
        <f>BK166</f>
        <v>0</v>
      </c>
      <c r="O166" s="223"/>
      <c r="P166" s="223"/>
      <c r="Q166" s="223"/>
      <c r="R166" s="206"/>
      <c r="T166" s="207"/>
      <c r="U166" s="202"/>
      <c r="V166" s="202"/>
      <c r="W166" s="208">
        <f>W167</f>
        <v>0</v>
      </c>
      <c r="X166" s="202"/>
      <c r="Y166" s="208">
        <f>Y167</f>
        <v>0</v>
      </c>
      <c r="Z166" s="202"/>
      <c r="AA166" s="209">
        <f>AA167</f>
        <v>0</v>
      </c>
      <c r="AR166" s="210" t="s">
        <v>83</v>
      </c>
      <c r="AT166" s="211" t="s">
        <v>75</v>
      </c>
      <c r="AU166" s="211" t="s">
        <v>76</v>
      </c>
      <c r="AY166" s="210" t="s">
        <v>200</v>
      </c>
      <c r="BK166" s="212">
        <f>BK167</f>
        <v>0</v>
      </c>
    </row>
    <row r="167" spans="2:65" s="1" customFormat="1" ht="16.5" customHeight="1">
      <c r="B167" s="179"/>
      <c r="C167" s="213" t="s">
        <v>244</v>
      </c>
      <c r="D167" s="213" t="s">
        <v>201</v>
      </c>
      <c r="E167" s="214" t="s">
        <v>524</v>
      </c>
      <c r="F167" s="215" t="s">
        <v>525</v>
      </c>
      <c r="G167" s="215"/>
      <c r="H167" s="215"/>
      <c r="I167" s="215"/>
      <c r="J167" s="216" t="s">
        <v>208</v>
      </c>
      <c r="K167" s="217">
        <v>20.45</v>
      </c>
      <c r="L167" s="218">
        <v>0</v>
      </c>
      <c r="M167" s="218"/>
      <c r="N167" s="217">
        <f>ROUND(L167*K167,2)</f>
        <v>0</v>
      </c>
      <c r="O167" s="217"/>
      <c r="P167" s="217"/>
      <c r="Q167" s="217"/>
      <c r="R167" s="183"/>
      <c r="T167" s="219" t="s">
        <v>5</v>
      </c>
      <c r="U167" s="54" t="s">
        <v>43</v>
      </c>
      <c r="V167" s="45"/>
      <c r="W167" s="220">
        <f>V167*K167</f>
        <v>0</v>
      </c>
      <c r="X167" s="220">
        <v>0</v>
      </c>
      <c r="Y167" s="220">
        <f>X167*K167</f>
        <v>0</v>
      </c>
      <c r="Z167" s="220">
        <v>0</v>
      </c>
      <c r="AA167" s="221">
        <f>Z167*K167</f>
        <v>0</v>
      </c>
      <c r="AR167" s="20" t="s">
        <v>205</v>
      </c>
      <c r="AT167" s="20" t="s">
        <v>201</v>
      </c>
      <c r="AU167" s="20" t="s">
        <v>83</v>
      </c>
      <c r="AY167" s="20" t="s">
        <v>200</v>
      </c>
      <c r="BE167" s="144">
        <f>IF(U167="základná",N167,0)</f>
        <v>0</v>
      </c>
      <c r="BF167" s="144">
        <f>IF(U167="znížená",N167,0)</f>
        <v>0</v>
      </c>
      <c r="BG167" s="144">
        <f>IF(U167="zákl. prenesená",N167,0)</f>
        <v>0</v>
      </c>
      <c r="BH167" s="144">
        <f>IF(U167="zníž. prenesená",N167,0)</f>
        <v>0</v>
      </c>
      <c r="BI167" s="144">
        <f>IF(U167="nulová",N167,0)</f>
        <v>0</v>
      </c>
      <c r="BJ167" s="20" t="s">
        <v>88</v>
      </c>
      <c r="BK167" s="144">
        <f>ROUND(L167*K167,2)</f>
        <v>0</v>
      </c>
      <c r="BL167" s="20" t="s">
        <v>205</v>
      </c>
      <c r="BM167" s="20" t="s">
        <v>286</v>
      </c>
    </row>
    <row r="168" spans="2:63" s="9" customFormat="1" ht="37.4" customHeight="1">
      <c r="B168" s="201"/>
      <c r="C168" s="202"/>
      <c r="D168" s="203" t="s">
        <v>169</v>
      </c>
      <c r="E168" s="203"/>
      <c r="F168" s="203"/>
      <c r="G168" s="203"/>
      <c r="H168" s="203"/>
      <c r="I168" s="203"/>
      <c r="J168" s="203"/>
      <c r="K168" s="203"/>
      <c r="L168" s="203"/>
      <c r="M168" s="203"/>
      <c r="N168" s="222">
        <f>BK168</f>
        <v>0</v>
      </c>
      <c r="O168" s="223"/>
      <c r="P168" s="223"/>
      <c r="Q168" s="223"/>
      <c r="R168" s="206"/>
      <c r="T168" s="207"/>
      <c r="U168" s="202"/>
      <c r="V168" s="202"/>
      <c r="W168" s="208">
        <f>W169</f>
        <v>0</v>
      </c>
      <c r="X168" s="202"/>
      <c r="Y168" s="208">
        <f>Y169</f>
        <v>0.05535</v>
      </c>
      <c r="Z168" s="202"/>
      <c r="AA168" s="209">
        <f>AA169</f>
        <v>0</v>
      </c>
      <c r="AR168" s="210" t="s">
        <v>83</v>
      </c>
      <c r="AT168" s="211" t="s">
        <v>75</v>
      </c>
      <c r="AU168" s="211" t="s">
        <v>76</v>
      </c>
      <c r="AY168" s="210" t="s">
        <v>200</v>
      </c>
      <c r="BK168" s="212">
        <f>BK169</f>
        <v>0</v>
      </c>
    </row>
    <row r="169" spans="2:65" s="1" customFormat="1" ht="25.5" customHeight="1">
      <c r="B169" s="179"/>
      <c r="C169" s="213" t="s">
        <v>287</v>
      </c>
      <c r="D169" s="213" t="s">
        <v>201</v>
      </c>
      <c r="E169" s="214" t="s">
        <v>526</v>
      </c>
      <c r="F169" s="215" t="s">
        <v>527</v>
      </c>
      <c r="G169" s="215"/>
      <c r="H169" s="215"/>
      <c r="I169" s="215"/>
      <c r="J169" s="216" t="s">
        <v>208</v>
      </c>
      <c r="K169" s="217">
        <v>27</v>
      </c>
      <c r="L169" s="218">
        <v>0</v>
      </c>
      <c r="M169" s="218"/>
      <c r="N169" s="217">
        <f>ROUND(L169*K169,2)</f>
        <v>0</v>
      </c>
      <c r="O169" s="217"/>
      <c r="P169" s="217"/>
      <c r="Q169" s="217"/>
      <c r="R169" s="183"/>
      <c r="T169" s="219" t="s">
        <v>5</v>
      </c>
      <c r="U169" s="54" t="s">
        <v>43</v>
      </c>
      <c r="V169" s="45"/>
      <c r="W169" s="220">
        <f>V169*K169</f>
        <v>0</v>
      </c>
      <c r="X169" s="220">
        <v>0.00205</v>
      </c>
      <c r="Y169" s="220">
        <f>X169*K169</f>
        <v>0.05535</v>
      </c>
      <c r="Z169" s="220">
        <v>0</v>
      </c>
      <c r="AA169" s="221">
        <f>Z169*K169</f>
        <v>0</v>
      </c>
      <c r="AR169" s="20" t="s">
        <v>205</v>
      </c>
      <c r="AT169" s="20" t="s">
        <v>201</v>
      </c>
      <c r="AU169" s="20" t="s">
        <v>83</v>
      </c>
      <c r="AY169" s="20" t="s">
        <v>200</v>
      </c>
      <c r="BE169" s="144">
        <f>IF(U169="základná",N169,0)</f>
        <v>0</v>
      </c>
      <c r="BF169" s="144">
        <f>IF(U169="znížená",N169,0)</f>
        <v>0</v>
      </c>
      <c r="BG169" s="144">
        <f>IF(U169="zákl. prenesená",N169,0)</f>
        <v>0</v>
      </c>
      <c r="BH169" s="144">
        <f>IF(U169="zníž. prenesená",N169,0)</f>
        <v>0</v>
      </c>
      <c r="BI169" s="144">
        <f>IF(U169="nulová",N169,0)</f>
        <v>0</v>
      </c>
      <c r="BJ169" s="20" t="s">
        <v>88</v>
      </c>
      <c r="BK169" s="144">
        <f>ROUND(L169*K169,2)</f>
        <v>0</v>
      </c>
      <c r="BL169" s="20" t="s">
        <v>205</v>
      </c>
      <c r="BM169" s="20" t="s">
        <v>290</v>
      </c>
    </row>
    <row r="170" spans="2:63" s="9" customFormat="1" ht="37.4" customHeight="1">
      <c r="B170" s="201"/>
      <c r="C170" s="202"/>
      <c r="D170" s="203" t="s">
        <v>170</v>
      </c>
      <c r="E170" s="203"/>
      <c r="F170" s="203"/>
      <c r="G170" s="203"/>
      <c r="H170" s="203"/>
      <c r="I170" s="203"/>
      <c r="J170" s="203"/>
      <c r="K170" s="203"/>
      <c r="L170" s="203"/>
      <c r="M170" s="203"/>
      <c r="N170" s="222">
        <f>BK170</f>
        <v>0</v>
      </c>
      <c r="O170" s="223"/>
      <c r="P170" s="223"/>
      <c r="Q170" s="223"/>
      <c r="R170" s="206"/>
      <c r="T170" s="207"/>
      <c r="U170" s="202"/>
      <c r="V170" s="202"/>
      <c r="W170" s="208">
        <f>W171</f>
        <v>0</v>
      </c>
      <c r="X170" s="202"/>
      <c r="Y170" s="208">
        <f>Y171</f>
        <v>0</v>
      </c>
      <c r="Z170" s="202"/>
      <c r="AA170" s="209">
        <f>AA171</f>
        <v>0</v>
      </c>
      <c r="AR170" s="210" t="s">
        <v>83</v>
      </c>
      <c r="AT170" s="211" t="s">
        <v>75</v>
      </c>
      <c r="AU170" s="211" t="s">
        <v>76</v>
      </c>
      <c r="AY170" s="210" t="s">
        <v>200</v>
      </c>
      <c r="BK170" s="212">
        <f>BK171</f>
        <v>0</v>
      </c>
    </row>
    <row r="171" spans="2:65" s="1" customFormat="1" ht="38.25" customHeight="1">
      <c r="B171" s="179"/>
      <c r="C171" s="213" t="s">
        <v>248</v>
      </c>
      <c r="D171" s="213" t="s">
        <v>201</v>
      </c>
      <c r="E171" s="214" t="s">
        <v>340</v>
      </c>
      <c r="F171" s="215" t="s">
        <v>341</v>
      </c>
      <c r="G171" s="215"/>
      <c r="H171" s="215"/>
      <c r="I171" s="215"/>
      <c r="J171" s="216" t="s">
        <v>215</v>
      </c>
      <c r="K171" s="217">
        <v>13.55</v>
      </c>
      <c r="L171" s="218">
        <v>0</v>
      </c>
      <c r="M171" s="218"/>
      <c r="N171" s="217">
        <f>ROUND(L171*K171,2)</f>
        <v>0</v>
      </c>
      <c r="O171" s="217"/>
      <c r="P171" s="217"/>
      <c r="Q171" s="217"/>
      <c r="R171" s="183"/>
      <c r="T171" s="219" t="s">
        <v>5</v>
      </c>
      <c r="U171" s="54" t="s">
        <v>43</v>
      </c>
      <c r="V171" s="45"/>
      <c r="W171" s="220">
        <f>V171*K171</f>
        <v>0</v>
      </c>
      <c r="X171" s="220">
        <v>0</v>
      </c>
      <c r="Y171" s="220">
        <f>X171*K171</f>
        <v>0</v>
      </c>
      <c r="Z171" s="220">
        <v>0</v>
      </c>
      <c r="AA171" s="221">
        <f>Z171*K171</f>
        <v>0</v>
      </c>
      <c r="AR171" s="20" t="s">
        <v>205</v>
      </c>
      <c r="AT171" s="20" t="s">
        <v>201</v>
      </c>
      <c r="AU171" s="20" t="s">
        <v>83</v>
      </c>
      <c r="AY171" s="20" t="s">
        <v>200</v>
      </c>
      <c r="BE171" s="144">
        <f>IF(U171="základná",N171,0)</f>
        <v>0</v>
      </c>
      <c r="BF171" s="144">
        <f>IF(U171="znížená",N171,0)</f>
        <v>0</v>
      </c>
      <c r="BG171" s="144">
        <f>IF(U171="zákl. prenesená",N171,0)</f>
        <v>0</v>
      </c>
      <c r="BH171" s="144">
        <f>IF(U171="zníž. prenesená",N171,0)</f>
        <v>0</v>
      </c>
      <c r="BI171" s="144">
        <f>IF(U171="nulová",N171,0)</f>
        <v>0</v>
      </c>
      <c r="BJ171" s="20" t="s">
        <v>88</v>
      </c>
      <c r="BK171" s="144">
        <f>ROUND(L171*K171,2)</f>
        <v>0</v>
      </c>
      <c r="BL171" s="20" t="s">
        <v>205</v>
      </c>
      <c r="BM171" s="20" t="s">
        <v>293</v>
      </c>
    </row>
    <row r="172" spans="2:63" s="9" customFormat="1" ht="37.4" customHeight="1">
      <c r="B172" s="201"/>
      <c r="C172" s="202"/>
      <c r="D172" s="203" t="s">
        <v>171</v>
      </c>
      <c r="E172" s="203"/>
      <c r="F172" s="203"/>
      <c r="G172" s="203"/>
      <c r="H172" s="203"/>
      <c r="I172" s="203"/>
      <c r="J172" s="203"/>
      <c r="K172" s="203"/>
      <c r="L172" s="203"/>
      <c r="M172" s="203"/>
      <c r="N172" s="222">
        <f>BK172</f>
        <v>0</v>
      </c>
      <c r="O172" s="223"/>
      <c r="P172" s="223"/>
      <c r="Q172" s="223"/>
      <c r="R172" s="206"/>
      <c r="T172" s="207"/>
      <c r="U172" s="202"/>
      <c r="V172" s="202"/>
      <c r="W172" s="208">
        <f>SUM(W173:W177)</f>
        <v>0</v>
      </c>
      <c r="X172" s="202"/>
      <c r="Y172" s="208">
        <f>SUM(Y173:Y177)</f>
        <v>0.00513</v>
      </c>
      <c r="Z172" s="202"/>
      <c r="AA172" s="209">
        <f>SUM(AA173:AA177)</f>
        <v>0</v>
      </c>
      <c r="AR172" s="210" t="s">
        <v>83</v>
      </c>
      <c r="AT172" s="211" t="s">
        <v>75</v>
      </c>
      <c r="AU172" s="211" t="s">
        <v>76</v>
      </c>
      <c r="AY172" s="210" t="s">
        <v>200</v>
      </c>
      <c r="BK172" s="212">
        <f>SUM(BK173:BK177)</f>
        <v>0</v>
      </c>
    </row>
    <row r="173" spans="2:65" s="1" customFormat="1" ht="38.25" customHeight="1">
      <c r="B173" s="179"/>
      <c r="C173" s="213" t="s">
        <v>294</v>
      </c>
      <c r="D173" s="213" t="s">
        <v>201</v>
      </c>
      <c r="E173" s="214" t="s">
        <v>347</v>
      </c>
      <c r="F173" s="215" t="s">
        <v>348</v>
      </c>
      <c r="G173" s="215"/>
      <c r="H173" s="215"/>
      <c r="I173" s="215"/>
      <c r="J173" s="216" t="s">
        <v>208</v>
      </c>
      <c r="K173" s="217">
        <v>9.5</v>
      </c>
      <c r="L173" s="218">
        <v>0</v>
      </c>
      <c r="M173" s="218"/>
      <c r="N173" s="217">
        <f>ROUND(L173*K173,2)</f>
        <v>0</v>
      </c>
      <c r="O173" s="217"/>
      <c r="P173" s="217"/>
      <c r="Q173" s="217"/>
      <c r="R173" s="183"/>
      <c r="T173" s="219" t="s">
        <v>5</v>
      </c>
      <c r="U173" s="54" t="s">
        <v>43</v>
      </c>
      <c r="V173" s="45"/>
      <c r="W173" s="220">
        <f>V173*K173</f>
        <v>0</v>
      </c>
      <c r="X173" s="220">
        <v>0</v>
      </c>
      <c r="Y173" s="220">
        <f>X173*K173</f>
        <v>0</v>
      </c>
      <c r="Z173" s="220">
        <v>0</v>
      </c>
      <c r="AA173" s="221">
        <f>Z173*K173</f>
        <v>0</v>
      </c>
      <c r="AR173" s="20" t="s">
        <v>205</v>
      </c>
      <c r="AT173" s="20" t="s">
        <v>201</v>
      </c>
      <c r="AU173" s="20" t="s">
        <v>83</v>
      </c>
      <c r="AY173" s="20" t="s">
        <v>200</v>
      </c>
      <c r="BE173" s="144">
        <f>IF(U173="základná",N173,0)</f>
        <v>0</v>
      </c>
      <c r="BF173" s="144">
        <f>IF(U173="znížená",N173,0)</f>
        <v>0</v>
      </c>
      <c r="BG173" s="144">
        <f>IF(U173="zákl. prenesená",N173,0)</f>
        <v>0</v>
      </c>
      <c r="BH173" s="144">
        <f>IF(U173="zníž. prenesená",N173,0)</f>
        <v>0</v>
      </c>
      <c r="BI173" s="144">
        <f>IF(U173="nulová",N173,0)</f>
        <v>0</v>
      </c>
      <c r="BJ173" s="20" t="s">
        <v>88</v>
      </c>
      <c r="BK173" s="144">
        <f>ROUND(L173*K173,2)</f>
        <v>0</v>
      </c>
      <c r="BL173" s="20" t="s">
        <v>205</v>
      </c>
      <c r="BM173" s="20" t="s">
        <v>297</v>
      </c>
    </row>
    <row r="174" spans="2:65" s="1" customFormat="1" ht="38.25" customHeight="1">
      <c r="B174" s="179"/>
      <c r="C174" s="213" t="s">
        <v>252</v>
      </c>
      <c r="D174" s="213" t="s">
        <v>201</v>
      </c>
      <c r="E174" s="214" t="s">
        <v>355</v>
      </c>
      <c r="F174" s="215" t="s">
        <v>528</v>
      </c>
      <c r="G174" s="215"/>
      <c r="H174" s="215"/>
      <c r="I174" s="215"/>
      <c r="J174" s="216" t="s">
        <v>208</v>
      </c>
      <c r="K174" s="217">
        <v>9.5</v>
      </c>
      <c r="L174" s="218">
        <v>0</v>
      </c>
      <c r="M174" s="218"/>
      <c r="N174" s="217">
        <f>ROUND(L174*K174,2)</f>
        <v>0</v>
      </c>
      <c r="O174" s="217"/>
      <c r="P174" s="217"/>
      <c r="Q174" s="217"/>
      <c r="R174" s="183"/>
      <c r="T174" s="219" t="s">
        <v>5</v>
      </c>
      <c r="U174" s="54" t="s">
        <v>43</v>
      </c>
      <c r="V174" s="45"/>
      <c r="W174" s="220">
        <f>V174*K174</f>
        <v>0</v>
      </c>
      <c r="X174" s="220">
        <v>0.00054</v>
      </c>
      <c r="Y174" s="220">
        <f>X174*K174</f>
        <v>0.00513</v>
      </c>
      <c r="Z174" s="220">
        <v>0</v>
      </c>
      <c r="AA174" s="221">
        <f>Z174*K174</f>
        <v>0</v>
      </c>
      <c r="AR174" s="20" t="s">
        <v>205</v>
      </c>
      <c r="AT174" s="20" t="s">
        <v>201</v>
      </c>
      <c r="AU174" s="20" t="s">
        <v>83</v>
      </c>
      <c r="AY174" s="20" t="s">
        <v>200</v>
      </c>
      <c r="BE174" s="144">
        <f>IF(U174="základná",N174,0)</f>
        <v>0</v>
      </c>
      <c r="BF174" s="144">
        <f>IF(U174="znížená",N174,0)</f>
        <v>0</v>
      </c>
      <c r="BG174" s="144">
        <f>IF(U174="zákl. prenesená",N174,0)</f>
        <v>0</v>
      </c>
      <c r="BH174" s="144">
        <f>IF(U174="zníž. prenesená",N174,0)</f>
        <v>0</v>
      </c>
      <c r="BI174" s="144">
        <f>IF(U174="nulová",N174,0)</f>
        <v>0</v>
      </c>
      <c r="BJ174" s="20" t="s">
        <v>88</v>
      </c>
      <c r="BK174" s="144">
        <f>ROUND(L174*K174,2)</f>
        <v>0</v>
      </c>
      <c r="BL174" s="20" t="s">
        <v>205</v>
      </c>
      <c r="BM174" s="20" t="s">
        <v>300</v>
      </c>
    </row>
    <row r="175" spans="2:65" s="1" customFormat="1" ht="25.5" customHeight="1">
      <c r="B175" s="179"/>
      <c r="C175" s="213" t="s">
        <v>301</v>
      </c>
      <c r="D175" s="213" t="s">
        <v>201</v>
      </c>
      <c r="E175" s="214" t="s">
        <v>529</v>
      </c>
      <c r="F175" s="215" t="s">
        <v>530</v>
      </c>
      <c r="G175" s="215"/>
      <c r="H175" s="215"/>
      <c r="I175" s="215"/>
      <c r="J175" s="216" t="s">
        <v>208</v>
      </c>
      <c r="K175" s="217">
        <v>9.5</v>
      </c>
      <c r="L175" s="218">
        <v>0</v>
      </c>
      <c r="M175" s="218"/>
      <c r="N175" s="217">
        <f>ROUND(L175*K175,2)</f>
        <v>0</v>
      </c>
      <c r="O175" s="217"/>
      <c r="P175" s="217"/>
      <c r="Q175" s="217"/>
      <c r="R175" s="183"/>
      <c r="T175" s="219" t="s">
        <v>5</v>
      </c>
      <c r="U175" s="54" t="s">
        <v>43</v>
      </c>
      <c r="V175" s="45"/>
      <c r="W175" s="220">
        <f>V175*K175</f>
        <v>0</v>
      </c>
      <c r="X175" s="220">
        <v>0</v>
      </c>
      <c r="Y175" s="220">
        <f>X175*K175</f>
        <v>0</v>
      </c>
      <c r="Z175" s="220">
        <v>0</v>
      </c>
      <c r="AA175" s="221">
        <f>Z175*K175</f>
        <v>0</v>
      </c>
      <c r="AR175" s="20" t="s">
        <v>205</v>
      </c>
      <c r="AT175" s="20" t="s">
        <v>201</v>
      </c>
      <c r="AU175" s="20" t="s">
        <v>83</v>
      </c>
      <c r="AY175" s="20" t="s">
        <v>200</v>
      </c>
      <c r="BE175" s="144">
        <f>IF(U175="základná",N175,0)</f>
        <v>0</v>
      </c>
      <c r="BF175" s="144">
        <f>IF(U175="znížená",N175,0)</f>
        <v>0</v>
      </c>
      <c r="BG175" s="144">
        <f>IF(U175="zákl. prenesená",N175,0)</f>
        <v>0</v>
      </c>
      <c r="BH175" s="144">
        <f>IF(U175="zníž. prenesená",N175,0)</f>
        <v>0</v>
      </c>
      <c r="BI175" s="144">
        <f>IF(U175="nulová",N175,0)</f>
        <v>0</v>
      </c>
      <c r="BJ175" s="20" t="s">
        <v>88</v>
      </c>
      <c r="BK175" s="144">
        <f>ROUND(L175*K175,2)</f>
        <v>0</v>
      </c>
      <c r="BL175" s="20" t="s">
        <v>205</v>
      </c>
      <c r="BM175" s="20" t="s">
        <v>304</v>
      </c>
    </row>
    <row r="176" spans="2:65" s="1" customFormat="1" ht="16.5" customHeight="1">
      <c r="B176" s="179"/>
      <c r="C176" s="213" t="s">
        <v>256</v>
      </c>
      <c r="D176" s="213" t="s">
        <v>201</v>
      </c>
      <c r="E176" s="214" t="s">
        <v>359</v>
      </c>
      <c r="F176" s="215" t="s">
        <v>531</v>
      </c>
      <c r="G176" s="215"/>
      <c r="H176" s="215"/>
      <c r="I176" s="215"/>
      <c r="J176" s="216" t="s">
        <v>208</v>
      </c>
      <c r="K176" s="217">
        <v>9.5</v>
      </c>
      <c r="L176" s="218">
        <v>0</v>
      </c>
      <c r="M176" s="218"/>
      <c r="N176" s="217">
        <f>ROUND(L176*K176,2)</f>
        <v>0</v>
      </c>
      <c r="O176" s="217"/>
      <c r="P176" s="217"/>
      <c r="Q176" s="217"/>
      <c r="R176" s="183"/>
      <c r="T176" s="219" t="s">
        <v>5</v>
      </c>
      <c r="U176" s="54" t="s">
        <v>43</v>
      </c>
      <c r="V176" s="45"/>
      <c r="W176" s="220">
        <f>V176*K176</f>
        <v>0</v>
      </c>
      <c r="X176" s="220">
        <v>0</v>
      </c>
      <c r="Y176" s="220">
        <f>X176*K176</f>
        <v>0</v>
      </c>
      <c r="Z176" s="220">
        <v>0</v>
      </c>
      <c r="AA176" s="221">
        <f>Z176*K176</f>
        <v>0</v>
      </c>
      <c r="AR176" s="20" t="s">
        <v>205</v>
      </c>
      <c r="AT176" s="20" t="s">
        <v>201</v>
      </c>
      <c r="AU176" s="20" t="s">
        <v>83</v>
      </c>
      <c r="AY176" s="20" t="s">
        <v>200</v>
      </c>
      <c r="BE176" s="144">
        <f>IF(U176="základná",N176,0)</f>
        <v>0</v>
      </c>
      <c r="BF176" s="144">
        <f>IF(U176="znížená",N176,0)</f>
        <v>0</v>
      </c>
      <c r="BG176" s="144">
        <f>IF(U176="zákl. prenesená",N176,0)</f>
        <v>0</v>
      </c>
      <c r="BH176" s="144">
        <f>IF(U176="zníž. prenesená",N176,0)</f>
        <v>0</v>
      </c>
      <c r="BI176" s="144">
        <f>IF(U176="nulová",N176,0)</f>
        <v>0</v>
      </c>
      <c r="BJ176" s="20" t="s">
        <v>88</v>
      </c>
      <c r="BK176" s="144">
        <f>ROUND(L176*K176,2)</f>
        <v>0</v>
      </c>
      <c r="BL176" s="20" t="s">
        <v>205</v>
      </c>
      <c r="BM176" s="20" t="s">
        <v>307</v>
      </c>
    </row>
    <row r="177" spans="2:65" s="1" customFormat="1" ht="25.5" customHeight="1">
      <c r="B177" s="179"/>
      <c r="C177" s="213" t="s">
        <v>308</v>
      </c>
      <c r="D177" s="213" t="s">
        <v>201</v>
      </c>
      <c r="E177" s="214" t="s">
        <v>532</v>
      </c>
      <c r="F177" s="215" t="s">
        <v>363</v>
      </c>
      <c r="G177" s="215"/>
      <c r="H177" s="215"/>
      <c r="I177" s="215"/>
      <c r="J177" s="216" t="s">
        <v>215</v>
      </c>
      <c r="K177" s="217">
        <v>0.05</v>
      </c>
      <c r="L177" s="218">
        <v>0</v>
      </c>
      <c r="M177" s="218"/>
      <c r="N177" s="217">
        <f>ROUND(L177*K177,2)</f>
        <v>0</v>
      </c>
      <c r="O177" s="217"/>
      <c r="P177" s="217"/>
      <c r="Q177" s="217"/>
      <c r="R177" s="183"/>
      <c r="T177" s="219" t="s">
        <v>5</v>
      </c>
      <c r="U177" s="54" t="s">
        <v>43</v>
      </c>
      <c r="V177" s="45"/>
      <c r="W177" s="220">
        <f>V177*K177</f>
        <v>0</v>
      </c>
      <c r="X177" s="220">
        <v>0</v>
      </c>
      <c r="Y177" s="220">
        <f>X177*K177</f>
        <v>0</v>
      </c>
      <c r="Z177" s="220">
        <v>0</v>
      </c>
      <c r="AA177" s="221">
        <f>Z177*K177</f>
        <v>0</v>
      </c>
      <c r="AR177" s="20" t="s">
        <v>205</v>
      </c>
      <c r="AT177" s="20" t="s">
        <v>201</v>
      </c>
      <c r="AU177" s="20" t="s">
        <v>83</v>
      </c>
      <c r="AY177" s="20" t="s">
        <v>200</v>
      </c>
      <c r="BE177" s="144">
        <f>IF(U177="základná",N177,0)</f>
        <v>0</v>
      </c>
      <c r="BF177" s="144">
        <f>IF(U177="znížená",N177,0)</f>
        <v>0</v>
      </c>
      <c r="BG177" s="144">
        <f>IF(U177="zákl. prenesená",N177,0)</f>
        <v>0</v>
      </c>
      <c r="BH177" s="144">
        <f>IF(U177="zníž. prenesená",N177,0)</f>
        <v>0</v>
      </c>
      <c r="BI177" s="144">
        <f>IF(U177="nulová",N177,0)</f>
        <v>0</v>
      </c>
      <c r="BJ177" s="20" t="s">
        <v>88</v>
      </c>
      <c r="BK177" s="144">
        <f>ROUND(L177*K177,2)</f>
        <v>0</v>
      </c>
      <c r="BL177" s="20" t="s">
        <v>205</v>
      </c>
      <c r="BM177" s="20" t="s">
        <v>311</v>
      </c>
    </row>
    <row r="178" spans="2:63" s="9" customFormat="1" ht="37.4" customHeight="1">
      <c r="B178" s="201"/>
      <c r="C178" s="202"/>
      <c r="D178" s="203" t="s">
        <v>172</v>
      </c>
      <c r="E178" s="203"/>
      <c r="F178" s="203"/>
      <c r="G178" s="203"/>
      <c r="H178" s="203"/>
      <c r="I178" s="203"/>
      <c r="J178" s="203"/>
      <c r="K178" s="203"/>
      <c r="L178" s="203"/>
      <c r="M178" s="203"/>
      <c r="N178" s="222">
        <f>BK178</f>
        <v>0</v>
      </c>
      <c r="O178" s="223"/>
      <c r="P178" s="223"/>
      <c r="Q178" s="223"/>
      <c r="R178" s="206"/>
      <c r="T178" s="207"/>
      <c r="U178" s="202"/>
      <c r="V178" s="202"/>
      <c r="W178" s="208">
        <f>SUM(W179:W181)</f>
        <v>0</v>
      </c>
      <c r="X178" s="202"/>
      <c r="Y178" s="208">
        <f>SUM(Y179:Y181)</f>
        <v>0</v>
      </c>
      <c r="Z178" s="202"/>
      <c r="AA178" s="209">
        <f>SUM(AA179:AA181)</f>
        <v>0</v>
      </c>
      <c r="AR178" s="210" t="s">
        <v>83</v>
      </c>
      <c r="AT178" s="211" t="s">
        <v>75</v>
      </c>
      <c r="AU178" s="211" t="s">
        <v>76</v>
      </c>
      <c r="AY178" s="210" t="s">
        <v>200</v>
      </c>
      <c r="BK178" s="212">
        <f>SUM(BK179:BK181)</f>
        <v>0</v>
      </c>
    </row>
    <row r="179" spans="2:65" s="1" customFormat="1" ht="25.5" customHeight="1">
      <c r="B179" s="179"/>
      <c r="C179" s="213" t="s">
        <v>259</v>
      </c>
      <c r="D179" s="213" t="s">
        <v>201</v>
      </c>
      <c r="E179" s="214" t="s">
        <v>533</v>
      </c>
      <c r="F179" s="215" t="s">
        <v>534</v>
      </c>
      <c r="G179" s="215"/>
      <c r="H179" s="215"/>
      <c r="I179" s="215"/>
      <c r="J179" s="216" t="s">
        <v>208</v>
      </c>
      <c r="K179" s="217">
        <v>35</v>
      </c>
      <c r="L179" s="218">
        <v>0</v>
      </c>
      <c r="M179" s="218"/>
      <c r="N179" s="217">
        <f>ROUND(L179*K179,2)</f>
        <v>0</v>
      </c>
      <c r="O179" s="217"/>
      <c r="P179" s="217"/>
      <c r="Q179" s="217"/>
      <c r="R179" s="183"/>
      <c r="T179" s="219" t="s">
        <v>5</v>
      </c>
      <c r="U179" s="54" t="s">
        <v>43</v>
      </c>
      <c r="V179" s="45"/>
      <c r="W179" s="220">
        <f>V179*K179</f>
        <v>0</v>
      </c>
      <c r="X179" s="220">
        <v>0</v>
      </c>
      <c r="Y179" s="220">
        <f>X179*K179</f>
        <v>0</v>
      </c>
      <c r="Z179" s="220">
        <v>0</v>
      </c>
      <c r="AA179" s="221">
        <f>Z179*K179</f>
        <v>0</v>
      </c>
      <c r="AR179" s="20" t="s">
        <v>205</v>
      </c>
      <c r="AT179" s="20" t="s">
        <v>201</v>
      </c>
      <c r="AU179" s="20" t="s">
        <v>83</v>
      </c>
      <c r="AY179" s="20" t="s">
        <v>200</v>
      </c>
      <c r="BE179" s="144">
        <f>IF(U179="základná",N179,0)</f>
        <v>0</v>
      </c>
      <c r="BF179" s="144">
        <f>IF(U179="znížená",N179,0)</f>
        <v>0</v>
      </c>
      <c r="BG179" s="144">
        <f>IF(U179="zákl. prenesená",N179,0)</f>
        <v>0</v>
      </c>
      <c r="BH179" s="144">
        <f>IF(U179="zníž. prenesená",N179,0)</f>
        <v>0</v>
      </c>
      <c r="BI179" s="144">
        <f>IF(U179="nulová",N179,0)</f>
        <v>0</v>
      </c>
      <c r="BJ179" s="20" t="s">
        <v>88</v>
      </c>
      <c r="BK179" s="144">
        <f>ROUND(L179*K179,2)</f>
        <v>0</v>
      </c>
      <c r="BL179" s="20" t="s">
        <v>205</v>
      </c>
      <c r="BM179" s="20" t="s">
        <v>314</v>
      </c>
    </row>
    <row r="180" spans="2:65" s="1" customFormat="1" ht="16.5" customHeight="1">
      <c r="B180" s="179"/>
      <c r="C180" s="213" t="s">
        <v>315</v>
      </c>
      <c r="D180" s="213" t="s">
        <v>201</v>
      </c>
      <c r="E180" s="214" t="s">
        <v>535</v>
      </c>
      <c r="F180" s="215" t="s">
        <v>536</v>
      </c>
      <c r="G180" s="215"/>
      <c r="H180" s="215"/>
      <c r="I180" s="215"/>
      <c r="J180" s="216" t="s">
        <v>208</v>
      </c>
      <c r="K180" s="217">
        <v>35</v>
      </c>
      <c r="L180" s="218">
        <v>0</v>
      </c>
      <c r="M180" s="218"/>
      <c r="N180" s="217">
        <f>ROUND(L180*K180,2)</f>
        <v>0</v>
      </c>
      <c r="O180" s="217"/>
      <c r="P180" s="217"/>
      <c r="Q180" s="217"/>
      <c r="R180" s="183"/>
      <c r="T180" s="219" t="s">
        <v>5</v>
      </c>
      <c r="U180" s="54" t="s">
        <v>43</v>
      </c>
      <c r="V180" s="45"/>
      <c r="W180" s="220">
        <f>V180*K180</f>
        <v>0</v>
      </c>
      <c r="X180" s="220">
        <v>0</v>
      </c>
      <c r="Y180" s="220">
        <f>X180*K180</f>
        <v>0</v>
      </c>
      <c r="Z180" s="220">
        <v>0</v>
      </c>
      <c r="AA180" s="221">
        <f>Z180*K180</f>
        <v>0</v>
      </c>
      <c r="AR180" s="20" t="s">
        <v>205</v>
      </c>
      <c r="AT180" s="20" t="s">
        <v>201</v>
      </c>
      <c r="AU180" s="20" t="s">
        <v>83</v>
      </c>
      <c r="AY180" s="20" t="s">
        <v>200</v>
      </c>
      <c r="BE180" s="144">
        <f>IF(U180="základná",N180,0)</f>
        <v>0</v>
      </c>
      <c r="BF180" s="144">
        <f>IF(U180="znížená",N180,0)</f>
        <v>0</v>
      </c>
      <c r="BG180" s="144">
        <f>IF(U180="zákl. prenesená",N180,0)</f>
        <v>0</v>
      </c>
      <c r="BH180" s="144">
        <f>IF(U180="zníž. prenesená",N180,0)</f>
        <v>0</v>
      </c>
      <c r="BI180" s="144">
        <f>IF(U180="nulová",N180,0)</f>
        <v>0</v>
      </c>
      <c r="BJ180" s="20" t="s">
        <v>88</v>
      </c>
      <c r="BK180" s="144">
        <f>ROUND(L180*K180,2)</f>
        <v>0</v>
      </c>
      <c r="BL180" s="20" t="s">
        <v>205</v>
      </c>
      <c r="BM180" s="20" t="s">
        <v>318</v>
      </c>
    </row>
    <row r="181" spans="2:65" s="1" customFormat="1" ht="25.5" customHeight="1">
      <c r="B181" s="179"/>
      <c r="C181" s="213" t="s">
        <v>263</v>
      </c>
      <c r="D181" s="213" t="s">
        <v>201</v>
      </c>
      <c r="E181" s="214" t="s">
        <v>380</v>
      </c>
      <c r="F181" s="215" t="s">
        <v>381</v>
      </c>
      <c r="G181" s="215"/>
      <c r="H181" s="215"/>
      <c r="I181" s="215"/>
      <c r="J181" s="216" t="s">
        <v>364</v>
      </c>
      <c r="K181" s="218">
        <v>0</v>
      </c>
      <c r="L181" s="218">
        <v>0</v>
      </c>
      <c r="M181" s="218"/>
      <c r="N181" s="217">
        <f>ROUND(L181*K181,2)</f>
        <v>0</v>
      </c>
      <c r="O181" s="217"/>
      <c r="P181" s="217"/>
      <c r="Q181" s="217"/>
      <c r="R181" s="183"/>
      <c r="T181" s="219" t="s">
        <v>5</v>
      </c>
      <c r="U181" s="54" t="s">
        <v>43</v>
      </c>
      <c r="V181" s="45"/>
      <c r="W181" s="220">
        <f>V181*K181</f>
        <v>0</v>
      </c>
      <c r="X181" s="220">
        <v>0</v>
      </c>
      <c r="Y181" s="220">
        <f>X181*K181</f>
        <v>0</v>
      </c>
      <c r="Z181" s="220">
        <v>0</v>
      </c>
      <c r="AA181" s="221">
        <f>Z181*K181</f>
        <v>0</v>
      </c>
      <c r="AR181" s="20" t="s">
        <v>205</v>
      </c>
      <c r="AT181" s="20" t="s">
        <v>201</v>
      </c>
      <c r="AU181" s="20" t="s">
        <v>83</v>
      </c>
      <c r="AY181" s="20" t="s">
        <v>200</v>
      </c>
      <c r="BE181" s="144">
        <f>IF(U181="základná",N181,0)</f>
        <v>0</v>
      </c>
      <c r="BF181" s="144">
        <f>IF(U181="znížená",N181,0)</f>
        <v>0</v>
      </c>
      <c r="BG181" s="144">
        <f>IF(U181="zákl. prenesená",N181,0)</f>
        <v>0</v>
      </c>
      <c r="BH181" s="144">
        <f>IF(U181="zníž. prenesená",N181,0)</f>
        <v>0</v>
      </c>
      <c r="BI181" s="144">
        <f>IF(U181="nulová",N181,0)</f>
        <v>0</v>
      </c>
      <c r="BJ181" s="20" t="s">
        <v>88</v>
      </c>
      <c r="BK181" s="144">
        <f>ROUND(L181*K181,2)</f>
        <v>0</v>
      </c>
      <c r="BL181" s="20" t="s">
        <v>205</v>
      </c>
      <c r="BM181" s="20" t="s">
        <v>321</v>
      </c>
    </row>
    <row r="182" spans="2:63" s="9" customFormat="1" ht="37.4" customHeight="1">
      <c r="B182" s="201"/>
      <c r="C182" s="202"/>
      <c r="D182" s="203" t="s">
        <v>173</v>
      </c>
      <c r="E182" s="203"/>
      <c r="F182" s="203"/>
      <c r="G182" s="203"/>
      <c r="H182" s="203"/>
      <c r="I182" s="203"/>
      <c r="J182" s="203"/>
      <c r="K182" s="203"/>
      <c r="L182" s="203"/>
      <c r="M182" s="203"/>
      <c r="N182" s="222">
        <f>BK182</f>
        <v>0</v>
      </c>
      <c r="O182" s="223"/>
      <c r="P182" s="223"/>
      <c r="Q182" s="223"/>
      <c r="R182" s="206"/>
      <c r="T182" s="207"/>
      <c r="U182" s="202"/>
      <c r="V182" s="202"/>
      <c r="W182" s="208">
        <f>SUM(W183:W185)</f>
        <v>0</v>
      </c>
      <c r="X182" s="202"/>
      <c r="Y182" s="208">
        <f>SUM(Y183:Y185)</f>
        <v>0.31255</v>
      </c>
      <c r="Z182" s="202"/>
      <c r="AA182" s="209">
        <f>SUM(AA183:AA185)</f>
        <v>0</v>
      </c>
      <c r="AR182" s="210" t="s">
        <v>83</v>
      </c>
      <c r="AT182" s="211" t="s">
        <v>75</v>
      </c>
      <c r="AU182" s="211" t="s">
        <v>76</v>
      </c>
      <c r="AY182" s="210" t="s">
        <v>200</v>
      </c>
      <c r="BK182" s="212">
        <f>SUM(BK183:BK185)</f>
        <v>0</v>
      </c>
    </row>
    <row r="183" spans="2:65" s="1" customFormat="1" ht="38.25" customHeight="1">
      <c r="B183" s="179"/>
      <c r="C183" s="213" t="s">
        <v>322</v>
      </c>
      <c r="D183" s="213" t="s">
        <v>201</v>
      </c>
      <c r="E183" s="214" t="s">
        <v>537</v>
      </c>
      <c r="F183" s="215" t="s">
        <v>538</v>
      </c>
      <c r="G183" s="215"/>
      <c r="H183" s="215"/>
      <c r="I183" s="215"/>
      <c r="J183" s="216" t="s">
        <v>208</v>
      </c>
      <c r="K183" s="217">
        <v>35</v>
      </c>
      <c r="L183" s="218">
        <v>0</v>
      </c>
      <c r="M183" s="218"/>
      <c r="N183" s="217">
        <f>ROUND(L183*K183,2)</f>
        <v>0</v>
      </c>
      <c r="O183" s="217"/>
      <c r="P183" s="217"/>
      <c r="Q183" s="217"/>
      <c r="R183" s="183"/>
      <c r="T183" s="219" t="s">
        <v>5</v>
      </c>
      <c r="U183" s="54" t="s">
        <v>43</v>
      </c>
      <c r="V183" s="45"/>
      <c r="W183" s="220">
        <f>V183*K183</f>
        <v>0</v>
      </c>
      <c r="X183" s="220">
        <v>0.00893</v>
      </c>
      <c r="Y183" s="220">
        <f>X183*K183</f>
        <v>0.31255</v>
      </c>
      <c r="Z183" s="220">
        <v>0</v>
      </c>
      <c r="AA183" s="221">
        <f>Z183*K183</f>
        <v>0</v>
      </c>
      <c r="AR183" s="20" t="s">
        <v>205</v>
      </c>
      <c r="AT183" s="20" t="s">
        <v>201</v>
      </c>
      <c r="AU183" s="20" t="s">
        <v>83</v>
      </c>
      <c r="AY183" s="20" t="s">
        <v>200</v>
      </c>
      <c r="BE183" s="144">
        <f>IF(U183="základná",N183,0)</f>
        <v>0</v>
      </c>
      <c r="BF183" s="144">
        <f>IF(U183="znížená",N183,0)</f>
        <v>0</v>
      </c>
      <c r="BG183" s="144">
        <f>IF(U183="zákl. prenesená",N183,0)</f>
        <v>0</v>
      </c>
      <c r="BH183" s="144">
        <f>IF(U183="zníž. prenesená",N183,0)</f>
        <v>0</v>
      </c>
      <c r="BI183" s="144">
        <f>IF(U183="nulová",N183,0)</f>
        <v>0</v>
      </c>
      <c r="BJ183" s="20" t="s">
        <v>88</v>
      </c>
      <c r="BK183" s="144">
        <f>ROUND(L183*K183,2)</f>
        <v>0</v>
      </c>
      <c r="BL183" s="20" t="s">
        <v>205</v>
      </c>
      <c r="BM183" s="20" t="s">
        <v>325</v>
      </c>
    </row>
    <row r="184" spans="2:65" s="1" customFormat="1" ht="38.25" customHeight="1">
      <c r="B184" s="179"/>
      <c r="C184" s="213" t="s">
        <v>266</v>
      </c>
      <c r="D184" s="213" t="s">
        <v>201</v>
      </c>
      <c r="E184" s="214" t="s">
        <v>539</v>
      </c>
      <c r="F184" s="215" t="s">
        <v>540</v>
      </c>
      <c r="G184" s="215"/>
      <c r="H184" s="215"/>
      <c r="I184" s="215"/>
      <c r="J184" s="216" t="s">
        <v>251</v>
      </c>
      <c r="K184" s="217">
        <v>38.2</v>
      </c>
      <c r="L184" s="218">
        <v>0</v>
      </c>
      <c r="M184" s="218"/>
      <c r="N184" s="217">
        <f>ROUND(L184*K184,2)</f>
        <v>0</v>
      </c>
      <c r="O184" s="217"/>
      <c r="P184" s="217"/>
      <c r="Q184" s="217"/>
      <c r="R184" s="183"/>
      <c r="T184" s="219" t="s">
        <v>5</v>
      </c>
      <c r="U184" s="54" t="s">
        <v>43</v>
      </c>
      <c r="V184" s="45"/>
      <c r="W184" s="220">
        <f>V184*K184</f>
        <v>0</v>
      </c>
      <c r="X184" s="220">
        <v>0</v>
      </c>
      <c r="Y184" s="220">
        <f>X184*K184</f>
        <v>0</v>
      </c>
      <c r="Z184" s="220">
        <v>0</v>
      </c>
      <c r="AA184" s="221">
        <f>Z184*K184</f>
        <v>0</v>
      </c>
      <c r="AR184" s="20" t="s">
        <v>205</v>
      </c>
      <c r="AT184" s="20" t="s">
        <v>201</v>
      </c>
      <c r="AU184" s="20" t="s">
        <v>83</v>
      </c>
      <c r="AY184" s="20" t="s">
        <v>200</v>
      </c>
      <c r="BE184" s="144">
        <f>IF(U184="základná",N184,0)</f>
        <v>0</v>
      </c>
      <c r="BF184" s="144">
        <f>IF(U184="znížená",N184,0)</f>
        <v>0</v>
      </c>
      <c r="BG184" s="144">
        <f>IF(U184="zákl. prenesená",N184,0)</f>
        <v>0</v>
      </c>
      <c r="BH184" s="144">
        <f>IF(U184="zníž. prenesená",N184,0)</f>
        <v>0</v>
      </c>
      <c r="BI184" s="144">
        <f>IF(U184="nulová",N184,0)</f>
        <v>0</v>
      </c>
      <c r="BJ184" s="20" t="s">
        <v>88</v>
      </c>
      <c r="BK184" s="144">
        <f>ROUND(L184*K184,2)</f>
        <v>0</v>
      </c>
      <c r="BL184" s="20" t="s">
        <v>205</v>
      </c>
      <c r="BM184" s="20" t="s">
        <v>328</v>
      </c>
    </row>
    <row r="185" spans="2:65" s="1" customFormat="1" ht="25.5" customHeight="1">
      <c r="B185" s="179"/>
      <c r="C185" s="213" t="s">
        <v>329</v>
      </c>
      <c r="D185" s="213" t="s">
        <v>201</v>
      </c>
      <c r="E185" s="214" t="s">
        <v>541</v>
      </c>
      <c r="F185" s="215" t="s">
        <v>388</v>
      </c>
      <c r="G185" s="215"/>
      <c r="H185" s="215"/>
      <c r="I185" s="215"/>
      <c r="J185" s="216" t="s">
        <v>215</v>
      </c>
      <c r="K185" s="217">
        <v>0.68</v>
      </c>
      <c r="L185" s="218">
        <v>0</v>
      </c>
      <c r="M185" s="218"/>
      <c r="N185" s="217">
        <f>ROUND(L185*K185,2)</f>
        <v>0</v>
      </c>
      <c r="O185" s="217"/>
      <c r="P185" s="217"/>
      <c r="Q185" s="217"/>
      <c r="R185" s="183"/>
      <c r="T185" s="219" t="s">
        <v>5</v>
      </c>
      <c r="U185" s="54" t="s">
        <v>43</v>
      </c>
      <c r="V185" s="45"/>
      <c r="W185" s="220">
        <f>V185*K185</f>
        <v>0</v>
      </c>
      <c r="X185" s="220">
        <v>0</v>
      </c>
      <c r="Y185" s="220">
        <f>X185*K185</f>
        <v>0</v>
      </c>
      <c r="Z185" s="220">
        <v>0</v>
      </c>
      <c r="AA185" s="221">
        <f>Z185*K185</f>
        <v>0</v>
      </c>
      <c r="AR185" s="20" t="s">
        <v>205</v>
      </c>
      <c r="AT185" s="20" t="s">
        <v>201</v>
      </c>
      <c r="AU185" s="20" t="s">
        <v>83</v>
      </c>
      <c r="AY185" s="20" t="s">
        <v>200</v>
      </c>
      <c r="BE185" s="144">
        <f>IF(U185="základná",N185,0)</f>
        <v>0</v>
      </c>
      <c r="BF185" s="144">
        <f>IF(U185="znížená",N185,0)</f>
        <v>0</v>
      </c>
      <c r="BG185" s="144">
        <f>IF(U185="zákl. prenesená",N185,0)</f>
        <v>0</v>
      </c>
      <c r="BH185" s="144">
        <f>IF(U185="zníž. prenesená",N185,0)</f>
        <v>0</v>
      </c>
      <c r="BI185" s="144">
        <f>IF(U185="nulová",N185,0)</f>
        <v>0</v>
      </c>
      <c r="BJ185" s="20" t="s">
        <v>88</v>
      </c>
      <c r="BK185" s="144">
        <f>ROUND(L185*K185,2)</f>
        <v>0</v>
      </c>
      <c r="BL185" s="20" t="s">
        <v>205</v>
      </c>
      <c r="BM185" s="20" t="s">
        <v>332</v>
      </c>
    </row>
    <row r="186" spans="2:63" s="9" customFormat="1" ht="37.4" customHeight="1">
      <c r="B186" s="201"/>
      <c r="C186" s="202"/>
      <c r="D186" s="203" t="s">
        <v>174</v>
      </c>
      <c r="E186" s="203"/>
      <c r="F186" s="203"/>
      <c r="G186" s="203"/>
      <c r="H186" s="203"/>
      <c r="I186" s="203"/>
      <c r="J186" s="203"/>
      <c r="K186" s="203"/>
      <c r="L186" s="203"/>
      <c r="M186" s="203"/>
      <c r="N186" s="222">
        <f>BK186</f>
        <v>0</v>
      </c>
      <c r="O186" s="223"/>
      <c r="P186" s="223"/>
      <c r="Q186" s="223"/>
      <c r="R186" s="206"/>
      <c r="T186" s="207"/>
      <c r="U186" s="202"/>
      <c r="V186" s="202"/>
      <c r="W186" s="208">
        <f>SUM(W187:W192)</f>
        <v>0</v>
      </c>
      <c r="X186" s="202"/>
      <c r="Y186" s="208">
        <f>SUM(Y187:Y192)</f>
        <v>0.0007499999999999999</v>
      </c>
      <c r="Z186" s="202"/>
      <c r="AA186" s="209">
        <f>SUM(AA187:AA192)</f>
        <v>0</v>
      </c>
      <c r="AR186" s="210" t="s">
        <v>83</v>
      </c>
      <c r="AT186" s="211" t="s">
        <v>75</v>
      </c>
      <c r="AU186" s="211" t="s">
        <v>76</v>
      </c>
      <c r="AY186" s="210" t="s">
        <v>200</v>
      </c>
      <c r="BK186" s="212">
        <f>SUM(BK187:BK192)</f>
        <v>0</v>
      </c>
    </row>
    <row r="187" spans="2:65" s="1" customFormat="1" ht="16.5" customHeight="1">
      <c r="B187" s="179"/>
      <c r="C187" s="213" t="s">
        <v>270</v>
      </c>
      <c r="D187" s="213" t="s">
        <v>201</v>
      </c>
      <c r="E187" s="214" t="s">
        <v>390</v>
      </c>
      <c r="F187" s="215" t="s">
        <v>391</v>
      </c>
      <c r="G187" s="215"/>
      <c r="H187" s="215"/>
      <c r="I187" s="215"/>
      <c r="J187" s="216" t="s">
        <v>251</v>
      </c>
      <c r="K187" s="217">
        <v>5</v>
      </c>
      <c r="L187" s="218">
        <v>0</v>
      </c>
      <c r="M187" s="218"/>
      <c r="N187" s="217">
        <f>ROUND(L187*K187,2)</f>
        <v>0</v>
      </c>
      <c r="O187" s="217"/>
      <c r="P187" s="217"/>
      <c r="Q187" s="217"/>
      <c r="R187" s="183"/>
      <c r="T187" s="219" t="s">
        <v>5</v>
      </c>
      <c r="U187" s="54" t="s">
        <v>43</v>
      </c>
      <c r="V187" s="45"/>
      <c r="W187" s="220">
        <f>V187*K187</f>
        <v>0</v>
      </c>
      <c r="X187" s="220">
        <v>0</v>
      </c>
      <c r="Y187" s="220">
        <f>X187*K187</f>
        <v>0</v>
      </c>
      <c r="Z187" s="220">
        <v>0</v>
      </c>
      <c r="AA187" s="221">
        <f>Z187*K187</f>
        <v>0</v>
      </c>
      <c r="AR187" s="20" t="s">
        <v>205</v>
      </c>
      <c r="AT187" s="20" t="s">
        <v>201</v>
      </c>
      <c r="AU187" s="20" t="s">
        <v>83</v>
      </c>
      <c r="AY187" s="20" t="s">
        <v>200</v>
      </c>
      <c r="BE187" s="144">
        <f>IF(U187="základná",N187,0)</f>
        <v>0</v>
      </c>
      <c r="BF187" s="144">
        <f>IF(U187="znížená",N187,0)</f>
        <v>0</v>
      </c>
      <c r="BG187" s="144">
        <f>IF(U187="zákl. prenesená",N187,0)</f>
        <v>0</v>
      </c>
      <c r="BH187" s="144">
        <f>IF(U187="zníž. prenesená",N187,0)</f>
        <v>0</v>
      </c>
      <c r="BI187" s="144">
        <f>IF(U187="nulová",N187,0)</f>
        <v>0</v>
      </c>
      <c r="BJ187" s="20" t="s">
        <v>88</v>
      </c>
      <c r="BK187" s="144">
        <f>ROUND(L187*K187,2)</f>
        <v>0</v>
      </c>
      <c r="BL187" s="20" t="s">
        <v>205</v>
      </c>
      <c r="BM187" s="20" t="s">
        <v>335</v>
      </c>
    </row>
    <row r="188" spans="2:65" s="1" customFormat="1" ht="16.5" customHeight="1">
      <c r="B188" s="179"/>
      <c r="C188" s="213" t="s">
        <v>336</v>
      </c>
      <c r="D188" s="213" t="s">
        <v>201</v>
      </c>
      <c r="E188" s="214" t="s">
        <v>394</v>
      </c>
      <c r="F188" s="215" t="s">
        <v>395</v>
      </c>
      <c r="G188" s="215"/>
      <c r="H188" s="215"/>
      <c r="I188" s="215"/>
      <c r="J188" s="216" t="s">
        <v>251</v>
      </c>
      <c r="K188" s="217">
        <v>5</v>
      </c>
      <c r="L188" s="218">
        <v>0</v>
      </c>
      <c r="M188" s="218"/>
      <c r="N188" s="217">
        <f>ROUND(L188*K188,2)</f>
        <v>0</v>
      </c>
      <c r="O188" s="217"/>
      <c r="P188" s="217"/>
      <c r="Q188" s="217"/>
      <c r="R188" s="183"/>
      <c r="T188" s="219" t="s">
        <v>5</v>
      </c>
      <c r="U188" s="54" t="s">
        <v>43</v>
      </c>
      <c r="V188" s="45"/>
      <c r="W188" s="220">
        <f>V188*K188</f>
        <v>0</v>
      </c>
      <c r="X188" s="220">
        <v>0.00015</v>
      </c>
      <c r="Y188" s="220">
        <f>X188*K188</f>
        <v>0.0007499999999999999</v>
      </c>
      <c r="Z188" s="220">
        <v>0</v>
      </c>
      <c r="AA188" s="221">
        <f>Z188*K188</f>
        <v>0</v>
      </c>
      <c r="AR188" s="20" t="s">
        <v>205</v>
      </c>
      <c r="AT188" s="20" t="s">
        <v>201</v>
      </c>
      <c r="AU188" s="20" t="s">
        <v>83</v>
      </c>
      <c r="AY188" s="20" t="s">
        <v>200</v>
      </c>
      <c r="BE188" s="144">
        <f>IF(U188="základná",N188,0)</f>
        <v>0</v>
      </c>
      <c r="BF188" s="144">
        <f>IF(U188="znížená",N188,0)</f>
        <v>0</v>
      </c>
      <c r="BG188" s="144">
        <f>IF(U188="zákl. prenesená",N188,0)</f>
        <v>0</v>
      </c>
      <c r="BH188" s="144">
        <f>IF(U188="zníž. prenesená",N188,0)</f>
        <v>0</v>
      </c>
      <c r="BI188" s="144">
        <f>IF(U188="nulová",N188,0)</f>
        <v>0</v>
      </c>
      <c r="BJ188" s="20" t="s">
        <v>88</v>
      </c>
      <c r="BK188" s="144">
        <f>ROUND(L188*K188,2)</f>
        <v>0</v>
      </c>
      <c r="BL188" s="20" t="s">
        <v>205</v>
      </c>
      <c r="BM188" s="20" t="s">
        <v>339</v>
      </c>
    </row>
    <row r="189" spans="2:65" s="1" customFormat="1" ht="16.5" customHeight="1">
      <c r="B189" s="179"/>
      <c r="C189" s="213" t="s">
        <v>273</v>
      </c>
      <c r="D189" s="213" t="s">
        <v>201</v>
      </c>
      <c r="E189" s="214" t="s">
        <v>397</v>
      </c>
      <c r="F189" s="215" t="s">
        <v>398</v>
      </c>
      <c r="G189" s="215"/>
      <c r="H189" s="215"/>
      <c r="I189" s="215"/>
      <c r="J189" s="216" t="s">
        <v>234</v>
      </c>
      <c r="K189" s="217">
        <v>1</v>
      </c>
      <c r="L189" s="218">
        <v>0</v>
      </c>
      <c r="M189" s="218"/>
      <c r="N189" s="217">
        <f>ROUND(L189*K189,2)</f>
        <v>0</v>
      </c>
      <c r="O189" s="217"/>
      <c r="P189" s="217"/>
      <c r="Q189" s="217"/>
      <c r="R189" s="183"/>
      <c r="T189" s="219" t="s">
        <v>5</v>
      </c>
      <c r="U189" s="54" t="s">
        <v>43</v>
      </c>
      <c r="V189" s="45"/>
      <c r="W189" s="220">
        <f>V189*K189</f>
        <v>0</v>
      </c>
      <c r="X189" s="220">
        <v>0</v>
      </c>
      <c r="Y189" s="220">
        <f>X189*K189</f>
        <v>0</v>
      </c>
      <c r="Z189" s="220">
        <v>0</v>
      </c>
      <c r="AA189" s="221">
        <f>Z189*K189</f>
        <v>0</v>
      </c>
      <c r="AR189" s="20" t="s">
        <v>205</v>
      </c>
      <c r="AT189" s="20" t="s">
        <v>201</v>
      </c>
      <c r="AU189" s="20" t="s">
        <v>83</v>
      </c>
      <c r="AY189" s="20" t="s">
        <v>200</v>
      </c>
      <c r="BE189" s="144">
        <f>IF(U189="základná",N189,0)</f>
        <v>0</v>
      </c>
      <c r="BF189" s="144">
        <f>IF(U189="znížená",N189,0)</f>
        <v>0</v>
      </c>
      <c r="BG189" s="144">
        <f>IF(U189="zákl. prenesená",N189,0)</f>
        <v>0</v>
      </c>
      <c r="BH189" s="144">
        <f>IF(U189="zníž. prenesená",N189,0)</f>
        <v>0</v>
      </c>
      <c r="BI189" s="144">
        <f>IF(U189="nulová",N189,0)</f>
        <v>0</v>
      </c>
      <c r="BJ189" s="20" t="s">
        <v>88</v>
      </c>
      <c r="BK189" s="144">
        <f>ROUND(L189*K189,2)</f>
        <v>0</v>
      </c>
      <c r="BL189" s="20" t="s">
        <v>205</v>
      </c>
      <c r="BM189" s="20" t="s">
        <v>342</v>
      </c>
    </row>
    <row r="190" spans="2:65" s="1" customFormat="1" ht="16.5" customHeight="1">
      <c r="B190" s="179"/>
      <c r="C190" s="213" t="s">
        <v>343</v>
      </c>
      <c r="D190" s="213" t="s">
        <v>201</v>
      </c>
      <c r="E190" s="214" t="s">
        <v>401</v>
      </c>
      <c r="F190" s="215" t="s">
        <v>542</v>
      </c>
      <c r="G190" s="215"/>
      <c r="H190" s="215"/>
      <c r="I190" s="215"/>
      <c r="J190" s="216" t="s">
        <v>251</v>
      </c>
      <c r="K190" s="217">
        <v>5</v>
      </c>
      <c r="L190" s="218">
        <v>0</v>
      </c>
      <c r="M190" s="218"/>
      <c r="N190" s="217">
        <f>ROUND(L190*K190,2)</f>
        <v>0</v>
      </c>
      <c r="O190" s="217"/>
      <c r="P190" s="217"/>
      <c r="Q190" s="217"/>
      <c r="R190" s="183"/>
      <c r="T190" s="219" t="s">
        <v>5</v>
      </c>
      <c r="U190" s="54" t="s">
        <v>43</v>
      </c>
      <c r="V190" s="45"/>
      <c r="W190" s="220">
        <f>V190*K190</f>
        <v>0</v>
      </c>
      <c r="X190" s="220">
        <v>0</v>
      </c>
      <c r="Y190" s="220">
        <f>X190*K190</f>
        <v>0</v>
      </c>
      <c r="Z190" s="220">
        <v>0</v>
      </c>
      <c r="AA190" s="221">
        <f>Z190*K190</f>
        <v>0</v>
      </c>
      <c r="AR190" s="20" t="s">
        <v>205</v>
      </c>
      <c r="AT190" s="20" t="s">
        <v>201</v>
      </c>
      <c r="AU190" s="20" t="s">
        <v>83</v>
      </c>
      <c r="AY190" s="20" t="s">
        <v>200</v>
      </c>
      <c r="BE190" s="144">
        <f>IF(U190="základná",N190,0)</f>
        <v>0</v>
      </c>
      <c r="BF190" s="144">
        <f>IF(U190="znížená",N190,0)</f>
        <v>0</v>
      </c>
      <c r="BG190" s="144">
        <f>IF(U190="zákl. prenesená",N190,0)</f>
        <v>0</v>
      </c>
      <c r="BH190" s="144">
        <f>IF(U190="zníž. prenesená",N190,0)</f>
        <v>0</v>
      </c>
      <c r="BI190" s="144">
        <f>IF(U190="nulová",N190,0)</f>
        <v>0</v>
      </c>
      <c r="BJ190" s="20" t="s">
        <v>88</v>
      </c>
      <c r="BK190" s="144">
        <f>ROUND(L190*K190,2)</f>
        <v>0</v>
      </c>
      <c r="BL190" s="20" t="s">
        <v>205</v>
      </c>
      <c r="BM190" s="20" t="s">
        <v>346</v>
      </c>
    </row>
    <row r="191" spans="2:65" s="1" customFormat="1" ht="16.5" customHeight="1">
      <c r="B191" s="179"/>
      <c r="C191" s="213" t="s">
        <v>277</v>
      </c>
      <c r="D191" s="213" t="s">
        <v>201</v>
      </c>
      <c r="E191" s="214" t="s">
        <v>404</v>
      </c>
      <c r="F191" s="215" t="s">
        <v>405</v>
      </c>
      <c r="G191" s="215"/>
      <c r="H191" s="215"/>
      <c r="I191" s="215"/>
      <c r="J191" s="216" t="s">
        <v>251</v>
      </c>
      <c r="K191" s="217">
        <v>2</v>
      </c>
      <c r="L191" s="218">
        <v>0</v>
      </c>
      <c r="M191" s="218"/>
      <c r="N191" s="217">
        <f>ROUND(L191*K191,2)</f>
        <v>0</v>
      </c>
      <c r="O191" s="217"/>
      <c r="P191" s="217"/>
      <c r="Q191" s="217"/>
      <c r="R191" s="183"/>
      <c r="T191" s="219" t="s">
        <v>5</v>
      </c>
      <c r="U191" s="54" t="s">
        <v>43</v>
      </c>
      <c r="V191" s="45"/>
      <c r="W191" s="220">
        <f>V191*K191</f>
        <v>0</v>
      </c>
      <c r="X191" s="220">
        <v>0</v>
      </c>
      <c r="Y191" s="220">
        <f>X191*K191</f>
        <v>0</v>
      </c>
      <c r="Z191" s="220">
        <v>0</v>
      </c>
      <c r="AA191" s="221">
        <f>Z191*K191</f>
        <v>0</v>
      </c>
      <c r="AR191" s="20" t="s">
        <v>205</v>
      </c>
      <c r="AT191" s="20" t="s">
        <v>201</v>
      </c>
      <c r="AU191" s="20" t="s">
        <v>83</v>
      </c>
      <c r="AY191" s="20" t="s">
        <v>200</v>
      </c>
      <c r="BE191" s="144">
        <f>IF(U191="základná",N191,0)</f>
        <v>0</v>
      </c>
      <c r="BF191" s="144">
        <f>IF(U191="znížená",N191,0)</f>
        <v>0</v>
      </c>
      <c r="BG191" s="144">
        <f>IF(U191="zákl. prenesená",N191,0)</f>
        <v>0</v>
      </c>
      <c r="BH191" s="144">
        <f>IF(U191="zníž. prenesená",N191,0)</f>
        <v>0</v>
      </c>
      <c r="BI191" s="144">
        <f>IF(U191="nulová",N191,0)</f>
        <v>0</v>
      </c>
      <c r="BJ191" s="20" t="s">
        <v>88</v>
      </c>
      <c r="BK191" s="144">
        <f>ROUND(L191*K191,2)</f>
        <v>0</v>
      </c>
      <c r="BL191" s="20" t="s">
        <v>205</v>
      </c>
      <c r="BM191" s="20" t="s">
        <v>349</v>
      </c>
    </row>
    <row r="192" spans="2:65" s="1" customFormat="1" ht="25.5" customHeight="1">
      <c r="B192" s="179"/>
      <c r="C192" s="213" t="s">
        <v>350</v>
      </c>
      <c r="D192" s="213" t="s">
        <v>201</v>
      </c>
      <c r="E192" s="214" t="s">
        <v>543</v>
      </c>
      <c r="F192" s="215" t="s">
        <v>412</v>
      </c>
      <c r="G192" s="215"/>
      <c r="H192" s="215"/>
      <c r="I192" s="215"/>
      <c r="J192" s="216" t="s">
        <v>215</v>
      </c>
      <c r="K192" s="217">
        <v>0.04</v>
      </c>
      <c r="L192" s="218">
        <v>0</v>
      </c>
      <c r="M192" s="218"/>
      <c r="N192" s="217">
        <f>ROUND(L192*K192,2)</f>
        <v>0</v>
      </c>
      <c r="O192" s="217"/>
      <c r="P192" s="217"/>
      <c r="Q192" s="217"/>
      <c r="R192" s="183"/>
      <c r="T192" s="219" t="s">
        <v>5</v>
      </c>
      <c r="U192" s="54" t="s">
        <v>43</v>
      </c>
      <c r="V192" s="45"/>
      <c r="W192" s="220">
        <f>V192*K192</f>
        <v>0</v>
      </c>
      <c r="X192" s="220">
        <v>0</v>
      </c>
      <c r="Y192" s="220">
        <f>X192*K192</f>
        <v>0</v>
      </c>
      <c r="Z192" s="220">
        <v>0</v>
      </c>
      <c r="AA192" s="221">
        <f>Z192*K192</f>
        <v>0</v>
      </c>
      <c r="AR192" s="20" t="s">
        <v>205</v>
      </c>
      <c r="AT192" s="20" t="s">
        <v>201</v>
      </c>
      <c r="AU192" s="20" t="s">
        <v>83</v>
      </c>
      <c r="AY192" s="20" t="s">
        <v>200</v>
      </c>
      <c r="BE192" s="144">
        <f>IF(U192="základná",N192,0)</f>
        <v>0</v>
      </c>
      <c r="BF192" s="144">
        <f>IF(U192="znížená",N192,0)</f>
        <v>0</v>
      </c>
      <c r="BG192" s="144">
        <f>IF(U192="zákl. prenesená",N192,0)</f>
        <v>0</v>
      </c>
      <c r="BH192" s="144">
        <f>IF(U192="zníž. prenesená",N192,0)</f>
        <v>0</v>
      </c>
      <c r="BI192" s="144">
        <f>IF(U192="nulová",N192,0)</f>
        <v>0</v>
      </c>
      <c r="BJ192" s="20" t="s">
        <v>88</v>
      </c>
      <c r="BK192" s="144">
        <f>ROUND(L192*K192,2)</f>
        <v>0</v>
      </c>
      <c r="BL192" s="20" t="s">
        <v>205</v>
      </c>
      <c r="BM192" s="20" t="s">
        <v>353</v>
      </c>
    </row>
    <row r="193" spans="2:63" s="9" customFormat="1" ht="37.4" customHeight="1">
      <c r="B193" s="201"/>
      <c r="C193" s="202"/>
      <c r="D193" s="203" t="s">
        <v>451</v>
      </c>
      <c r="E193" s="203"/>
      <c r="F193" s="203"/>
      <c r="G193" s="203"/>
      <c r="H193" s="203"/>
      <c r="I193" s="203"/>
      <c r="J193" s="203"/>
      <c r="K193" s="203"/>
      <c r="L193" s="203"/>
      <c r="M193" s="203"/>
      <c r="N193" s="222">
        <f>BK193</f>
        <v>0</v>
      </c>
      <c r="O193" s="223"/>
      <c r="P193" s="223"/>
      <c r="Q193" s="223"/>
      <c r="R193" s="206"/>
      <c r="T193" s="207"/>
      <c r="U193" s="202"/>
      <c r="V193" s="202"/>
      <c r="W193" s="208">
        <f>SUM(W194:W197)</f>
        <v>0</v>
      </c>
      <c r="X193" s="202"/>
      <c r="Y193" s="208">
        <f>SUM(Y194:Y197)</f>
        <v>0.00025</v>
      </c>
      <c r="Z193" s="202"/>
      <c r="AA193" s="209">
        <f>SUM(AA194:AA197)</f>
        <v>0</v>
      </c>
      <c r="AR193" s="210" t="s">
        <v>83</v>
      </c>
      <c r="AT193" s="211" t="s">
        <v>75</v>
      </c>
      <c r="AU193" s="211" t="s">
        <v>76</v>
      </c>
      <c r="AY193" s="210" t="s">
        <v>200</v>
      </c>
      <c r="BK193" s="212">
        <f>SUM(BK194:BK197)</f>
        <v>0</v>
      </c>
    </row>
    <row r="194" spans="2:65" s="1" customFormat="1" ht="25.5" customHeight="1">
      <c r="B194" s="179"/>
      <c r="C194" s="213" t="s">
        <v>354</v>
      </c>
      <c r="D194" s="213" t="s">
        <v>201</v>
      </c>
      <c r="E194" s="214" t="s">
        <v>544</v>
      </c>
      <c r="F194" s="215" t="s">
        <v>545</v>
      </c>
      <c r="G194" s="215"/>
      <c r="H194" s="215"/>
      <c r="I194" s="215"/>
      <c r="J194" s="216" t="s">
        <v>251</v>
      </c>
      <c r="K194" s="217">
        <v>5</v>
      </c>
      <c r="L194" s="218">
        <v>0</v>
      </c>
      <c r="M194" s="218"/>
      <c r="N194" s="217">
        <f>ROUND(L194*K194,2)</f>
        <v>0</v>
      </c>
      <c r="O194" s="217"/>
      <c r="P194" s="217"/>
      <c r="Q194" s="217"/>
      <c r="R194" s="183"/>
      <c r="T194" s="219" t="s">
        <v>5</v>
      </c>
      <c r="U194" s="54" t="s">
        <v>43</v>
      </c>
      <c r="V194" s="45"/>
      <c r="W194" s="220">
        <f>V194*K194</f>
        <v>0</v>
      </c>
      <c r="X194" s="220">
        <v>5E-05</v>
      </c>
      <c r="Y194" s="220">
        <f>X194*K194</f>
        <v>0.00025</v>
      </c>
      <c r="Z194" s="220">
        <v>0</v>
      </c>
      <c r="AA194" s="221">
        <f>Z194*K194</f>
        <v>0</v>
      </c>
      <c r="AR194" s="20" t="s">
        <v>205</v>
      </c>
      <c r="AT194" s="20" t="s">
        <v>201</v>
      </c>
      <c r="AU194" s="20" t="s">
        <v>83</v>
      </c>
      <c r="AY194" s="20" t="s">
        <v>200</v>
      </c>
      <c r="BE194" s="144">
        <f>IF(U194="základná",N194,0)</f>
        <v>0</v>
      </c>
      <c r="BF194" s="144">
        <f>IF(U194="znížená",N194,0)</f>
        <v>0</v>
      </c>
      <c r="BG194" s="144">
        <f>IF(U194="zákl. prenesená",N194,0)</f>
        <v>0</v>
      </c>
      <c r="BH194" s="144">
        <f>IF(U194="zníž. prenesená",N194,0)</f>
        <v>0</v>
      </c>
      <c r="BI194" s="144">
        <f>IF(U194="nulová",N194,0)</f>
        <v>0</v>
      </c>
      <c r="BJ194" s="20" t="s">
        <v>88</v>
      </c>
      <c r="BK194" s="144">
        <f>ROUND(L194*K194,2)</f>
        <v>0</v>
      </c>
      <c r="BL194" s="20" t="s">
        <v>205</v>
      </c>
      <c r="BM194" s="20" t="s">
        <v>357</v>
      </c>
    </row>
    <row r="195" spans="2:65" s="1" customFormat="1" ht="16.5" customHeight="1">
      <c r="B195" s="179"/>
      <c r="C195" s="213" t="s">
        <v>358</v>
      </c>
      <c r="D195" s="213" t="s">
        <v>201</v>
      </c>
      <c r="E195" s="214" t="s">
        <v>489</v>
      </c>
      <c r="F195" s="215" t="s">
        <v>490</v>
      </c>
      <c r="G195" s="215"/>
      <c r="H195" s="215"/>
      <c r="I195" s="215"/>
      <c r="J195" s="216" t="s">
        <v>546</v>
      </c>
      <c r="K195" s="217">
        <v>2.52</v>
      </c>
      <c r="L195" s="218">
        <v>0</v>
      </c>
      <c r="M195" s="218"/>
      <c r="N195" s="217">
        <f>ROUND(L195*K195,2)</f>
        <v>0</v>
      </c>
      <c r="O195" s="217"/>
      <c r="P195" s="217"/>
      <c r="Q195" s="217"/>
      <c r="R195" s="183"/>
      <c r="T195" s="219" t="s">
        <v>5</v>
      </c>
      <c r="U195" s="54" t="s">
        <v>43</v>
      </c>
      <c r="V195" s="45"/>
      <c r="W195" s="220">
        <f>V195*K195</f>
        <v>0</v>
      </c>
      <c r="X195" s="220">
        <v>0</v>
      </c>
      <c r="Y195" s="220">
        <f>X195*K195</f>
        <v>0</v>
      </c>
      <c r="Z195" s="220">
        <v>0</v>
      </c>
      <c r="AA195" s="221">
        <f>Z195*K195</f>
        <v>0</v>
      </c>
      <c r="AR195" s="20" t="s">
        <v>205</v>
      </c>
      <c r="AT195" s="20" t="s">
        <v>201</v>
      </c>
      <c r="AU195" s="20" t="s">
        <v>83</v>
      </c>
      <c r="AY195" s="20" t="s">
        <v>200</v>
      </c>
      <c r="BE195" s="144">
        <f>IF(U195="základná",N195,0)</f>
        <v>0</v>
      </c>
      <c r="BF195" s="144">
        <f>IF(U195="znížená",N195,0)</f>
        <v>0</v>
      </c>
      <c r="BG195" s="144">
        <f>IF(U195="zákl. prenesená",N195,0)</f>
        <v>0</v>
      </c>
      <c r="BH195" s="144">
        <f>IF(U195="zníž. prenesená",N195,0)</f>
        <v>0</v>
      </c>
      <c r="BI195" s="144">
        <f>IF(U195="nulová",N195,0)</f>
        <v>0</v>
      </c>
      <c r="BJ195" s="20" t="s">
        <v>88</v>
      </c>
      <c r="BK195" s="144">
        <f>ROUND(L195*K195,2)</f>
        <v>0</v>
      </c>
      <c r="BL195" s="20" t="s">
        <v>205</v>
      </c>
      <c r="BM195" s="20" t="s">
        <v>361</v>
      </c>
    </row>
    <row r="196" spans="2:65" s="1" customFormat="1" ht="16.5" customHeight="1">
      <c r="B196" s="179"/>
      <c r="C196" s="213" t="s">
        <v>284</v>
      </c>
      <c r="D196" s="213" t="s">
        <v>201</v>
      </c>
      <c r="E196" s="214" t="s">
        <v>547</v>
      </c>
      <c r="F196" s="215" t="s">
        <v>548</v>
      </c>
      <c r="G196" s="215"/>
      <c r="H196" s="215"/>
      <c r="I196" s="215"/>
      <c r="J196" s="216" t="s">
        <v>251</v>
      </c>
      <c r="K196" s="217">
        <v>5</v>
      </c>
      <c r="L196" s="218">
        <v>0</v>
      </c>
      <c r="M196" s="218"/>
      <c r="N196" s="217">
        <f>ROUND(L196*K196,2)</f>
        <v>0</v>
      </c>
      <c r="O196" s="217"/>
      <c r="P196" s="217"/>
      <c r="Q196" s="217"/>
      <c r="R196" s="183"/>
      <c r="T196" s="219" t="s">
        <v>5</v>
      </c>
      <c r="U196" s="54" t="s">
        <v>43</v>
      </c>
      <c r="V196" s="45"/>
      <c r="W196" s="220">
        <f>V196*K196</f>
        <v>0</v>
      </c>
      <c r="X196" s="220">
        <v>0</v>
      </c>
      <c r="Y196" s="220">
        <f>X196*K196</f>
        <v>0</v>
      </c>
      <c r="Z196" s="220">
        <v>0</v>
      </c>
      <c r="AA196" s="221">
        <f>Z196*K196</f>
        <v>0</v>
      </c>
      <c r="AR196" s="20" t="s">
        <v>205</v>
      </c>
      <c r="AT196" s="20" t="s">
        <v>201</v>
      </c>
      <c r="AU196" s="20" t="s">
        <v>83</v>
      </c>
      <c r="AY196" s="20" t="s">
        <v>200</v>
      </c>
      <c r="BE196" s="144">
        <f>IF(U196="základná",N196,0)</f>
        <v>0</v>
      </c>
      <c r="BF196" s="144">
        <f>IF(U196="znížená",N196,0)</f>
        <v>0</v>
      </c>
      <c r="BG196" s="144">
        <f>IF(U196="zákl. prenesená",N196,0)</f>
        <v>0</v>
      </c>
      <c r="BH196" s="144">
        <f>IF(U196="zníž. prenesená",N196,0)</f>
        <v>0</v>
      </c>
      <c r="BI196" s="144">
        <f>IF(U196="nulová",N196,0)</f>
        <v>0</v>
      </c>
      <c r="BJ196" s="20" t="s">
        <v>88</v>
      </c>
      <c r="BK196" s="144">
        <f>ROUND(L196*K196,2)</f>
        <v>0</v>
      </c>
      <c r="BL196" s="20" t="s">
        <v>205</v>
      </c>
      <c r="BM196" s="20" t="s">
        <v>365</v>
      </c>
    </row>
    <row r="197" spans="2:65" s="1" customFormat="1" ht="38.25" customHeight="1">
      <c r="B197" s="179"/>
      <c r="C197" s="213" t="s">
        <v>366</v>
      </c>
      <c r="D197" s="213" t="s">
        <v>201</v>
      </c>
      <c r="E197" s="214" t="s">
        <v>549</v>
      </c>
      <c r="F197" s="215" t="s">
        <v>550</v>
      </c>
      <c r="G197" s="215"/>
      <c r="H197" s="215"/>
      <c r="I197" s="215"/>
      <c r="J197" s="216" t="s">
        <v>215</v>
      </c>
      <c r="K197" s="217">
        <v>0.06</v>
      </c>
      <c r="L197" s="218">
        <v>0</v>
      </c>
      <c r="M197" s="218"/>
      <c r="N197" s="217">
        <f>ROUND(L197*K197,2)</f>
        <v>0</v>
      </c>
      <c r="O197" s="217"/>
      <c r="P197" s="217"/>
      <c r="Q197" s="217"/>
      <c r="R197" s="183"/>
      <c r="T197" s="219" t="s">
        <v>5</v>
      </c>
      <c r="U197" s="54" t="s">
        <v>43</v>
      </c>
      <c r="V197" s="45"/>
      <c r="W197" s="220">
        <f>V197*K197</f>
        <v>0</v>
      </c>
      <c r="X197" s="220">
        <v>0</v>
      </c>
      <c r="Y197" s="220">
        <f>X197*K197</f>
        <v>0</v>
      </c>
      <c r="Z197" s="220">
        <v>0</v>
      </c>
      <c r="AA197" s="221">
        <f>Z197*K197</f>
        <v>0</v>
      </c>
      <c r="AR197" s="20" t="s">
        <v>205</v>
      </c>
      <c r="AT197" s="20" t="s">
        <v>201</v>
      </c>
      <c r="AU197" s="20" t="s">
        <v>83</v>
      </c>
      <c r="AY197" s="20" t="s">
        <v>200</v>
      </c>
      <c r="BE197" s="144">
        <f>IF(U197="základná",N197,0)</f>
        <v>0</v>
      </c>
      <c r="BF197" s="144">
        <f>IF(U197="znížená",N197,0)</f>
        <v>0</v>
      </c>
      <c r="BG197" s="144">
        <f>IF(U197="zákl. prenesená",N197,0)</f>
        <v>0</v>
      </c>
      <c r="BH197" s="144">
        <f>IF(U197="zníž. prenesená",N197,0)</f>
        <v>0</v>
      </c>
      <c r="BI197" s="144">
        <f>IF(U197="nulová",N197,0)</f>
        <v>0</v>
      </c>
      <c r="BJ197" s="20" t="s">
        <v>88</v>
      </c>
      <c r="BK197" s="144">
        <f>ROUND(L197*K197,2)</f>
        <v>0</v>
      </c>
      <c r="BL197" s="20" t="s">
        <v>205</v>
      </c>
      <c r="BM197" s="20" t="s">
        <v>369</v>
      </c>
    </row>
    <row r="198" spans="2:63" s="9" customFormat="1" ht="37.4" customHeight="1">
      <c r="B198" s="201"/>
      <c r="C198" s="202"/>
      <c r="D198" s="203" t="s">
        <v>176</v>
      </c>
      <c r="E198" s="203"/>
      <c r="F198" s="203"/>
      <c r="G198" s="203"/>
      <c r="H198" s="203"/>
      <c r="I198" s="203"/>
      <c r="J198" s="203"/>
      <c r="K198" s="203"/>
      <c r="L198" s="203"/>
      <c r="M198" s="203"/>
      <c r="N198" s="222">
        <f>BK198</f>
        <v>0</v>
      </c>
      <c r="O198" s="223"/>
      <c r="P198" s="223"/>
      <c r="Q198" s="223"/>
      <c r="R198" s="206"/>
      <c r="T198" s="207"/>
      <c r="U198" s="202"/>
      <c r="V198" s="202"/>
      <c r="W198" s="208">
        <f>SUM(W199:W205)</f>
        <v>0</v>
      </c>
      <c r="X198" s="202"/>
      <c r="Y198" s="208">
        <f>SUM(Y199:Y205)</f>
        <v>0</v>
      </c>
      <c r="Z198" s="202"/>
      <c r="AA198" s="209">
        <f>SUM(AA199:AA205)</f>
        <v>0</v>
      </c>
      <c r="AR198" s="210" t="s">
        <v>83</v>
      </c>
      <c r="AT198" s="211" t="s">
        <v>75</v>
      </c>
      <c r="AU198" s="211" t="s">
        <v>76</v>
      </c>
      <c r="AY198" s="210" t="s">
        <v>200</v>
      </c>
      <c r="BK198" s="212">
        <f>SUM(BK199:BK205)</f>
        <v>0</v>
      </c>
    </row>
    <row r="199" spans="2:65" s="1" customFormat="1" ht="25.5" customHeight="1">
      <c r="B199" s="179"/>
      <c r="C199" s="213" t="s">
        <v>286</v>
      </c>
      <c r="D199" s="213" t="s">
        <v>201</v>
      </c>
      <c r="E199" s="214" t="s">
        <v>418</v>
      </c>
      <c r="F199" s="215" t="s">
        <v>551</v>
      </c>
      <c r="G199" s="215"/>
      <c r="H199" s="215"/>
      <c r="I199" s="215"/>
      <c r="J199" s="216" t="s">
        <v>251</v>
      </c>
      <c r="K199" s="217">
        <v>10</v>
      </c>
      <c r="L199" s="218">
        <v>0</v>
      </c>
      <c r="M199" s="218"/>
      <c r="N199" s="217">
        <f>ROUND(L199*K199,2)</f>
        <v>0</v>
      </c>
      <c r="O199" s="217"/>
      <c r="P199" s="217"/>
      <c r="Q199" s="217"/>
      <c r="R199" s="183"/>
      <c r="T199" s="219" t="s">
        <v>5</v>
      </c>
      <c r="U199" s="54" t="s">
        <v>43</v>
      </c>
      <c r="V199" s="45"/>
      <c r="W199" s="220">
        <f>V199*K199</f>
        <v>0</v>
      </c>
      <c r="X199" s="220">
        <v>0</v>
      </c>
      <c r="Y199" s="220">
        <f>X199*K199</f>
        <v>0</v>
      </c>
      <c r="Z199" s="220">
        <v>0</v>
      </c>
      <c r="AA199" s="221">
        <f>Z199*K199</f>
        <v>0</v>
      </c>
      <c r="AR199" s="20" t="s">
        <v>205</v>
      </c>
      <c r="AT199" s="20" t="s">
        <v>201</v>
      </c>
      <c r="AU199" s="20" t="s">
        <v>83</v>
      </c>
      <c r="AY199" s="20" t="s">
        <v>200</v>
      </c>
      <c r="BE199" s="144">
        <f>IF(U199="základná",N199,0)</f>
        <v>0</v>
      </c>
      <c r="BF199" s="144">
        <f>IF(U199="znížená",N199,0)</f>
        <v>0</v>
      </c>
      <c r="BG199" s="144">
        <f>IF(U199="zákl. prenesená",N199,0)</f>
        <v>0</v>
      </c>
      <c r="BH199" s="144">
        <f>IF(U199="zníž. prenesená",N199,0)</f>
        <v>0</v>
      </c>
      <c r="BI199" s="144">
        <f>IF(U199="nulová",N199,0)</f>
        <v>0</v>
      </c>
      <c r="BJ199" s="20" t="s">
        <v>88</v>
      </c>
      <c r="BK199" s="144">
        <f>ROUND(L199*K199,2)</f>
        <v>0</v>
      </c>
      <c r="BL199" s="20" t="s">
        <v>205</v>
      </c>
      <c r="BM199" s="20" t="s">
        <v>372</v>
      </c>
    </row>
    <row r="200" spans="2:65" s="1" customFormat="1" ht="16.5" customHeight="1">
      <c r="B200" s="179"/>
      <c r="C200" s="213" t="s">
        <v>373</v>
      </c>
      <c r="D200" s="213" t="s">
        <v>201</v>
      </c>
      <c r="E200" s="214" t="s">
        <v>422</v>
      </c>
      <c r="F200" s="215" t="s">
        <v>552</v>
      </c>
      <c r="G200" s="215"/>
      <c r="H200" s="215"/>
      <c r="I200" s="215"/>
      <c r="J200" s="216" t="s">
        <v>251</v>
      </c>
      <c r="K200" s="217">
        <v>25</v>
      </c>
      <c r="L200" s="218">
        <v>0</v>
      </c>
      <c r="M200" s="218"/>
      <c r="N200" s="217">
        <f>ROUND(L200*K200,2)</f>
        <v>0</v>
      </c>
      <c r="O200" s="217"/>
      <c r="P200" s="217"/>
      <c r="Q200" s="217"/>
      <c r="R200" s="183"/>
      <c r="T200" s="219" t="s">
        <v>5</v>
      </c>
      <c r="U200" s="54" t="s">
        <v>43</v>
      </c>
      <c r="V200" s="45"/>
      <c r="W200" s="220">
        <f>V200*K200</f>
        <v>0</v>
      </c>
      <c r="X200" s="220">
        <v>0</v>
      </c>
      <c r="Y200" s="220">
        <f>X200*K200</f>
        <v>0</v>
      </c>
      <c r="Z200" s="220">
        <v>0</v>
      </c>
      <c r="AA200" s="221">
        <f>Z200*K200</f>
        <v>0</v>
      </c>
      <c r="AR200" s="20" t="s">
        <v>205</v>
      </c>
      <c r="AT200" s="20" t="s">
        <v>201</v>
      </c>
      <c r="AU200" s="20" t="s">
        <v>83</v>
      </c>
      <c r="AY200" s="20" t="s">
        <v>200</v>
      </c>
      <c r="BE200" s="144">
        <f>IF(U200="základná",N200,0)</f>
        <v>0</v>
      </c>
      <c r="BF200" s="144">
        <f>IF(U200="znížená",N200,0)</f>
        <v>0</v>
      </c>
      <c r="BG200" s="144">
        <f>IF(U200="zákl. prenesená",N200,0)</f>
        <v>0</v>
      </c>
      <c r="BH200" s="144">
        <f>IF(U200="zníž. prenesená",N200,0)</f>
        <v>0</v>
      </c>
      <c r="BI200" s="144">
        <f>IF(U200="nulová",N200,0)</f>
        <v>0</v>
      </c>
      <c r="BJ200" s="20" t="s">
        <v>88</v>
      </c>
      <c r="BK200" s="144">
        <f>ROUND(L200*K200,2)</f>
        <v>0</v>
      </c>
      <c r="BL200" s="20" t="s">
        <v>205</v>
      </c>
      <c r="BM200" s="20" t="s">
        <v>375</v>
      </c>
    </row>
    <row r="201" spans="2:65" s="1" customFormat="1" ht="16.5" customHeight="1">
      <c r="B201" s="179"/>
      <c r="C201" s="213" t="s">
        <v>290</v>
      </c>
      <c r="D201" s="213" t="s">
        <v>201</v>
      </c>
      <c r="E201" s="214" t="s">
        <v>429</v>
      </c>
      <c r="F201" s="215" t="s">
        <v>430</v>
      </c>
      <c r="G201" s="215"/>
      <c r="H201" s="215"/>
      <c r="I201" s="215"/>
      <c r="J201" s="216" t="s">
        <v>234</v>
      </c>
      <c r="K201" s="217">
        <v>1</v>
      </c>
      <c r="L201" s="218">
        <v>0</v>
      </c>
      <c r="M201" s="218"/>
      <c r="N201" s="217">
        <f>ROUND(L201*K201,2)</f>
        <v>0</v>
      </c>
      <c r="O201" s="217"/>
      <c r="P201" s="217"/>
      <c r="Q201" s="217"/>
      <c r="R201" s="183"/>
      <c r="T201" s="219" t="s">
        <v>5</v>
      </c>
      <c r="U201" s="54" t="s">
        <v>43</v>
      </c>
      <c r="V201" s="45"/>
      <c r="W201" s="220">
        <f>V201*K201</f>
        <v>0</v>
      </c>
      <c r="X201" s="220">
        <v>0</v>
      </c>
      <c r="Y201" s="220">
        <f>X201*K201</f>
        <v>0</v>
      </c>
      <c r="Z201" s="220">
        <v>0</v>
      </c>
      <c r="AA201" s="221">
        <f>Z201*K201</f>
        <v>0</v>
      </c>
      <c r="AR201" s="20" t="s">
        <v>205</v>
      </c>
      <c r="AT201" s="20" t="s">
        <v>201</v>
      </c>
      <c r="AU201" s="20" t="s">
        <v>83</v>
      </c>
      <c r="AY201" s="20" t="s">
        <v>200</v>
      </c>
      <c r="BE201" s="144">
        <f>IF(U201="základná",N201,0)</f>
        <v>0</v>
      </c>
      <c r="BF201" s="144">
        <f>IF(U201="znížená",N201,0)</f>
        <v>0</v>
      </c>
      <c r="BG201" s="144">
        <f>IF(U201="zákl. prenesená",N201,0)</f>
        <v>0</v>
      </c>
      <c r="BH201" s="144">
        <f>IF(U201="zníž. prenesená",N201,0)</f>
        <v>0</v>
      </c>
      <c r="BI201" s="144">
        <f>IF(U201="nulová",N201,0)</f>
        <v>0</v>
      </c>
      <c r="BJ201" s="20" t="s">
        <v>88</v>
      </c>
      <c r="BK201" s="144">
        <f>ROUND(L201*K201,2)</f>
        <v>0</v>
      </c>
      <c r="BL201" s="20" t="s">
        <v>205</v>
      </c>
      <c r="BM201" s="20" t="s">
        <v>382</v>
      </c>
    </row>
    <row r="202" spans="2:65" s="1" customFormat="1" ht="16.5" customHeight="1">
      <c r="B202" s="179"/>
      <c r="C202" s="213" t="s">
        <v>379</v>
      </c>
      <c r="D202" s="213" t="s">
        <v>201</v>
      </c>
      <c r="E202" s="214" t="s">
        <v>425</v>
      </c>
      <c r="F202" s="215" t="s">
        <v>426</v>
      </c>
      <c r="G202" s="215"/>
      <c r="H202" s="215"/>
      <c r="I202" s="215"/>
      <c r="J202" s="216" t="s">
        <v>234</v>
      </c>
      <c r="K202" s="217">
        <v>1</v>
      </c>
      <c r="L202" s="218">
        <v>0</v>
      </c>
      <c r="M202" s="218"/>
      <c r="N202" s="217">
        <f>ROUND(L202*K202,2)</f>
        <v>0</v>
      </c>
      <c r="O202" s="217"/>
      <c r="P202" s="217"/>
      <c r="Q202" s="217"/>
      <c r="R202" s="183"/>
      <c r="T202" s="219" t="s">
        <v>5</v>
      </c>
      <c r="U202" s="54" t="s">
        <v>43</v>
      </c>
      <c r="V202" s="45"/>
      <c r="W202" s="220">
        <f>V202*K202</f>
        <v>0</v>
      </c>
      <c r="X202" s="220">
        <v>0</v>
      </c>
      <c r="Y202" s="220">
        <f>X202*K202</f>
        <v>0</v>
      </c>
      <c r="Z202" s="220">
        <v>0</v>
      </c>
      <c r="AA202" s="221">
        <f>Z202*K202</f>
        <v>0</v>
      </c>
      <c r="AR202" s="20" t="s">
        <v>205</v>
      </c>
      <c r="AT202" s="20" t="s">
        <v>201</v>
      </c>
      <c r="AU202" s="20" t="s">
        <v>83</v>
      </c>
      <c r="AY202" s="20" t="s">
        <v>200</v>
      </c>
      <c r="BE202" s="144">
        <f>IF(U202="základná",N202,0)</f>
        <v>0</v>
      </c>
      <c r="BF202" s="144">
        <f>IF(U202="znížená",N202,0)</f>
        <v>0</v>
      </c>
      <c r="BG202" s="144">
        <f>IF(U202="zákl. prenesená",N202,0)</f>
        <v>0</v>
      </c>
      <c r="BH202" s="144">
        <f>IF(U202="zníž. prenesená",N202,0)</f>
        <v>0</v>
      </c>
      <c r="BI202" s="144">
        <f>IF(U202="nulová",N202,0)</f>
        <v>0</v>
      </c>
      <c r="BJ202" s="20" t="s">
        <v>88</v>
      </c>
      <c r="BK202" s="144">
        <f>ROUND(L202*K202,2)</f>
        <v>0</v>
      </c>
      <c r="BL202" s="20" t="s">
        <v>205</v>
      </c>
      <c r="BM202" s="20" t="s">
        <v>378</v>
      </c>
    </row>
    <row r="203" spans="2:65" s="1" customFormat="1" ht="16.5" customHeight="1">
      <c r="B203" s="179"/>
      <c r="C203" s="213" t="s">
        <v>293</v>
      </c>
      <c r="D203" s="213" t="s">
        <v>201</v>
      </c>
      <c r="E203" s="214" t="s">
        <v>432</v>
      </c>
      <c r="F203" s="215" t="s">
        <v>433</v>
      </c>
      <c r="G203" s="215"/>
      <c r="H203" s="215"/>
      <c r="I203" s="215"/>
      <c r="J203" s="216" t="s">
        <v>234</v>
      </c>
      <c r="K203" s="217">
        <v>1</v>
      </c>
      <c r="L203" s="218">
        <v>0</v>
      </c>
      <c r="M203" s="218"/>
      <c r="N203" s="217">
        <f>ROUND(L203*K203,2)</f>
        <v>0</v>
      </c>
      <c r="O203" s="217"/>
      <c r="P203" s="217"/>
      <c r="Q203" s="217"/>
      <c r="R203" s="183"/>
      <c r="T203" s="219" t="s">
        <v>5</v>
      </c>
      <c r="U203" s="54" t="s">
        <v>43</v>
      </c>
      <c r="V203" s="45"/>
      <c r="W203" s="220">
        <f>V203*K203</f>
        <v>0</v>
      </c>
      <c r="X203" s="220">
        <v>0</v>
      </c>
      <c r="Y203" s="220">
        <f>X203*K203</f>
        <v>0</v>
      </c>
      <c r="Z203" s="220">
        <v>0</v>
      </c>
      <c r="AA203" s="221">
        <f>Z203*K203</f>
        <v>0</v>
      </c>
      <c r="AR203" s="20" t="s">
        <v>205</v>
      </c>
      <c r="AT203" s="20" t="s">
        <v>201</v>
      </c>
      <c r="AU203" s="20" t="s">
        <v>83</v>
      </c>
      <c r="AY203" s="20" t="s">
        <v>200</v>
      </c>
      <c r="BE203" s="144">
        <f>IF(U203="základná",N203,0)</f>
        <v>0</v>
      </c>
      <c r="BF203" s="144">
        <f>IF(U203="znížená",N203,0)</f>
        <v>0</v>
      </c>
      <c r="BG203" s="144">
        <f>IF(U203="zákl. prenesená",N203,0)</f>
        <v>0</v>
      </c>
      <c r="BH203" s="144">
        <f>IF(U203="zníž. prenesená",N203,0)</f>
        <v>0</v>
      </c>
      <c r="BI203" s="144">
        <f>IF(U203="nulová",N203,0)</f>
        <v>0</v>
      </c>
      <c r="BJ203" s="20" t="s">
        <v>88</v>
      </c>
      <c r="BK203" s="144">
        <f>ROUND(L203*K203,2)</f>
        <v>0</v>
      </c>
      <c r="BL203" s="20" t="s">
        <v>205</v>
      </c>
      <c r="BM203" s="20" t="s">
        <v>385</v>
      </c>
    </row>
    <row r="204" spans="2:65" s="1" customFormat="1" ht="16.5" customHeight="1">
      <c r="B204" s="179"/>
      <c r="C204" s="213" t="s">
        <v>386</v>
      </c>
      <c r="D204" s="213" t="s">
        <v>201</v>
      </c>
      <c r="E204" s="214" t="s">
        <v>436</v>
      </c>
      <c r="F204" s="215" t="s">
        <v>437</v>
      </c>
      <c r="G204" s="215"/>
      <c r="H204" s="215"/>
      <c r="I204" s="215"/>
      <c r="J204" s="216" t="s">
        <v>234</v>
      </c>
      <c r="K204" s="217">
        <v>1</v>
      </c>
      <c r="L204" s="218">
        <v>0</v>
      </c>
      <c r="M204" s="218"/>
      <c r="N204" s="217">
        <f>ROUND(L204*K204,2)</f>
        <v>0</v>
      </c>
      <c r="O204" s="217"/>
      <c r="P204" s="217"/>
      <c r="Q204" s="217"/>
      <c r="R204" s="183"/>
      <c r="T204" s="219" t="s">
        <v>5</v>
      </c>
      <c r="U204" s="54" t="s">
        <v>43</v>
      </c>
      <c r="V204" s="45"/>
      <c r="W204" s="220">
        <f>V204*K204</f>
        <v>0</v>
      </c>
      <c r="X204" s="220">
        <v>0</v>
      </c>
      <c r="Y204" s="220">
        <f>X204*K204</f>
        <v>0</v>
      </c>
      <c r="Z204" s="220">
        <v>0</v>
      </c>
      <c r="AA204" s="221">
        <f>Z204*K204</f>
        <v>0</v>
      </c>
      <c r="AR204" s="20" t="s">
        <v>205</v>
      </c>
      <c r="AT204" s="20" t="s">
        <v>201</v>
      </c>
      <c r="AU204" s="20" t="s">
        <v>83</v>
      </c>
      <c r="AY204" s="20" t="s">
        <v>200</v>
      </c>
      <c r="BE204" s="144">
        <f>IF(U204="základná",N204,0)</f>
        <v>0</v>
      </c>
      <c r="BF204" s="144">
        <f>IF(U204="znížená",N204,0)</f>
        <v>0</v>
      </c>
      <c r="BG204" s="144">
        <f>IF(U204="zákl. prenesená",N204,0)</f>
        <v>0</v>
      </c>
      <c r="BH204" s="144">
        <f>IF(U204="zníž. prenesená",N204,0)</f>
        <v>0</v>
      </c>
      <c r="BI204" s="144">
        <f>IF(U204="nulová",N204,0)</f>
        <v>0</v>
      </c>
      <c r="BJ204" s="20" t="s">
        <v>88</v>
      </c>
      <c r="BK204" s="144">
        <f>ROUND(L204*K204,2)</f>
        <v>0</v>
      </c>
      <c r="BL204" s="20" t="s">
        <v>205</v>
      </c>
      <c r="BM204" s="20" t="s">
        <v>389</v>
      </c>
    </row>
    <row r="205" spans="2:65" s="1" customFormat="1" ht="16.5" customHeight="1">
      <c r="B205" s="179"/>
      <c r="C205" s="213" t="s">
        <v>297</v>
      </c>
      <c r="D205" s="213" t="s">
        <v>201</v>
      </c>
      <c r="E205" s="214" t="s">
        <v>439</v>
      </c>
      <c r="F205" s="215" t="s">
        <v>440</v>
      </c>
      <c r="G205" s="215"/>
      <c r="H205" s="215"/>
      <c r="I205" s="215"/>
      <c r="J205" s="216" t="s">
        <v>441</v>
      </c>
      <c r="K205" s="217">
        <v>10.5</v>
      </c>
      <c r="L205" s="218">
        <v>0</v>
      </c>
      <c r="M205" s="218"/>
      <c r="N205" s="217">
        <f>ROUND(L205*K205,2)</f>
        <v>0</v>
      </c>
      <c r="O205" s="217"/>
      <c r="P205" s="217"/>
      <c r="Q205" s="217"/>
      <c r="R205" s="183"/>
      <c r="T205" s="219" t="s">
        <v>5</v>
      </c>
      <c r="U205" s="54" t="s">
        <v>43</v>
      </c>
      <c r="V205" s="45"/>
      <c r="W205" s="220">
        <f>V205*K205</f>
        <v>0</v>
      </c>
      <c r="X205" s="220">
        <v>0</v>
      </c>
      <c r="Y205" s="220">
        <f>X205*K205</f>
        <v>0</v>
      </c>
      <c r="Z205" s="220">
        <v>0</v>
      </c>
      <c r="AA205" s="221">
        <f>Z205*K205</f>
        <v>0</v>
      </c>
      <c r="AR205" s="20" t="s">
        <v>205</v>
      </c>
      <c r="AT205" s="20" t="s">
        <v>201</v>
      </c>
      <c r="AU205" s="20" t="s">
        <v>83</v>
      </c>
      <c r="AY205" s="20" t="s">
        <v>200</v>
      </c>
      <c r="BE205" s="144">
        <f>IF(U205="základná",N205,0)</f>
        <v>0</v>
      </c>
      <c r="BF205" s="144">
        <f>IF(U205="znížená",N205,0)</f>
        <v>0</v>
      </c>
      <c r="BG205" s="144">
        <f>IF(U205="zákl. prenesená",N205,0)</f>
        <v>0</v>
      </c>
      <c r="BH205" s="144">
        <f>IF(U205="zníž. prenesená",N205,0)</f>
        <v>0</v>
      </c>
      <c r="BI205" s="144">
        <f>IF(U205="nulová",N205,0)</f>
        <v>0</v>
      </c>
      <c r="BJ205" s="20" t="s">
        <v>88</v>
      </c>
      <c r="BK205" s="144">
        <f>ROUND(L205*K205,2)</f>
        <v>0</v>
      </c>
      <c r="BL205" s="20" t="s">
        <v>205</v>
      </c>
      <c r="BM205" s="20" t="s">
        <v>392</v>
      </c>
    </row>
    <row r="206" spans="2:63" s="1" customFormat="1" ht="49.9" customHeight="1">
      <c r="B206" s="44"/>
      <c r="C206" s="45"/>
      <c r="D206" s="203" t="s">
        <v>447</v>
      </c>
      <c r="E206" s="45"/>
      <c r="F206" s="45"/>
      <c r="G206" s="45"/>
      <c r="H206" s="45"/>
      <c r="I206" s="45"/>
      <c r="J206" s="45"/>
      <c r="K206" s="45"/>
      <c r="L206" s="45"/>
      <c r="M206" s="45"/>
      <c r="N206" s="224">
        <f>BK206</f>
        <v>0</v>
      </c>
      <c r="O206" s="225"/>
      <c r="P206" s="225"/>
      <c r="Q206" s="225"/>
      <c r="R206" s="46"/>
      <c r="T206" s="226"/>
      <c r="U206" s="70"/>
      <c r="V206" s="70"/>
      <c r="W206" s="70"/>
      <c r="X206" s="70"/>
      <c r="Y206" s="70"/>
      <c r="Z206" s="70"/>
      <c r="AA206" s="72"/>
      <c r="AT206" s="20" t="s">
        <v>75</v>
      </c>
      <c r="AU206" s="20" t="s">
        <v>76</v>
      </c>
      <c r="AY206" s="20" t="s">
        <v>448</v>
      </c>
      <c r="BK206" s="144">
        <v>0</v>
      </c>
    </row>
    <row r="207" spans="2:18" s="1" customFormat="1" ht="6.95" customHeight="1">
      <c r="B207" s="73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5"/>
    </row>
  </sheetData>
  <mergeCells count="263">
    <mergeCell ref="F201:I201"/>
    <mergeCell ref="F199:I199"/>
    <mergeCell ref="F200:I200"/>
    <mergeCell ref="F202:I202"/>
    <mergeCell ref="F203:I203"/>
    <mergeCell ref="F204:I204"/>
    <mergeCell ref="F205:I205"/>
    <mergeCell ref="L201:M201"/>
    <mergeCell ref="L199:M199"/>
    <mergeCell ref="L200:M200"/>
    <mergeCell ref="L202:M202"/>
    <mergeCell ref="L203:M203"/>
    <mergeCell ref="L204:M204"/>
    <mergeCell ref="L205:M205"/>
    <mergeCell ref="N199:Q199"/>
    <mergeCell ref="N197:Q197"/>
    <mergeCell ref="N200:Q200"/>
    <mergeCell ref="N201:Q201"/>
    <mergeCell ref="N202:Q202"/>
    <mergeCell ref="N203:Q203"/>
    <mergeCell ref="N204:Q204"/>
    <mergeCell ref="N205:Q205"/>
    <mergeCell ref="N198:Q198"/>
    <mergeCell ref="N206:Q206"/>
    <mergeCell ref="N156:Q156"/>
    <mergeCell ref="N153:Q153"/>
    <mergeCell ref="N154:Q154"/>
    <mergeCell ref="N155:Q155"/>
    <mergeCell ref="N152:Q152"/>
    <mergeCell ref="N157:Q157"/>
    <mergeCell ref="F140:I140"/>
    <mergeCell ref="F146:I146"/>
    <mergeCell ref="F142:I142"/>
    <mergeCell ref="F141:I141"/>
    <mergeCell ref="F144:I144"/>
    <mergeCell ref="F145:I145"/>
    <mergeCell ref="F147:I147"/>
    <mergeCell ref="F149:I149"/>
    <mergeCell ref="F150:I150"/>
    <mergeCell ref="F151:I151"/>
    <mergeCell ref="F153:I153"/>
    <mergeCell ref="F154:I154"/>
    <mergeCell ref="F155:I155"/>
    <mergeCell ref="F156:I156"/>
    <mergeCell ref="F158:I158"/>
    <mergeCell ref="L140:M140"/>
    <mergeCell ref="L149:M149"/>
    <mergeCell ref="L141:M141"/>
    <mergeCell ref="L142:M142"/>
    <mergeCell ref="L144:M144"/>
    <mergeCell ref="L145:M145"/>
    <mergeCell ref="L146:M146"/>
    <mergeCell ref="L147:M147"/>
    <mergeCell ref="L150:M150"/>
    <mergeCell ref="L151:M151"/>
    <mergeCell ref="L153:M153"/>
    <mergeCell ref="L154:M154"/>
    <mergeCell ref="L155:M155"/>
    <mergeCell ref="L156:M156"/>
    <mergeCell ref="L158:M158"/>
    <mergeCell ref="N177:Q177"/>
    <mergeCell ref="N176:Q176"/>
    <mergeCell ref="N178:Q178"/>
    <mergeCell ref="F160:I160"/>
    <mergeCell ref="F162:I162"/>
    <mergeCell ref="F163:I163"/>
    <mergeCell ref="F164:I164"/>
    <mergeCell ref="F165:I165"/>
    <mergeCell ref="F167:I167"/>
    <mergeCell ref="F169:I169"/>
    <mergeCell ref="F171:I171"/>
    <mergeCell ref="F173:I173"/>
    <mergeCell ref="F174:I174"/>
    <mergeCell ref="F175:I175"/>
    <mergeCell ref="F176:I176"/>
    <mergeCell ref="F177:I177"/>
    <mergeCell ref="F179:I179"/>
    <mergeCell ref="F180:I180"/>
    <mergeCell ref="L160:M160"/>
    <mergeCell ref="L162:M162"/>
    <mergeCell ref="L163:M163"/>
    <mergeCell ref="L164:M164"/>
    <mergeCell ref="L165:M165"/>
    <mergeCell ref="L167:M167"/>
    <mergeCell ref="L169:M169"/>
    <mergeCell ref="L171:M171"/>
    <mergeCell ref="L173:M173"/>
    <mergeCell ref="L174:M174"/>
    <mergeCell ref="L175:M175"/>
    <mergeCell ref="L176:M176"/>
    <mergeCell ref="L177:M177"/>
    <mergeCell ref="L179:M179"/>
    <mergeCell ref="L180:M180"/>
    <mergeCell ref="N196:Q196"/>
    <mergeCell ref="N194:Q194"/>
    <mergeCell ref="N195:Q195"/>
    <mergeCell ref="N193:Q193"/>
    <mergeCell ref="F181:I181"/>
    <mergeCell ref="F183:I183"/>
    <mergeCell ref="F184:I184"/>
    <mergeCell ref="F185:I185"/>
    <mergeCell ref="F187:I187"/>
    <mergeCell ref="F188:I188"/>
    <mergeCell ref="F189:I189"/>
    <mergeCell ref="F190:I190"/>
    <mergeCell ref="F191:I191"/>
    <mergeCell ref="F192:I192"/>
    <mergeCell ref="F194:I194"/>
    <mergeCell ref="F195:I195"/>
    <mergeCell ref="F196:I196"/>
    <mergeCell ref="F197:I197"/>
    <mergeCell ref="L181:M181"/>
    <mergeCell ref="L183:M183"/>
    <mergeCell ref="L184:M184"/>
    <mergeCell ref="L185:M185"/>
    <mergeCell ref="L187:M187"/>
    <mergeCell ref="L188:M188"/>
    <mergeCell ref="L189:M189"/>
    <mergeCell ref="L190:M190"/>
    <mergeCell ref="L191:M191"/>
    <mergeCell ref="L192:M192"/>
    <mergeCell ref="L194:M194"/>
    <mergeCell ref="L195:M195"/>
    <mergeCell ref="L196:M196"/>
    <mergeCell ref="L197:M197"/>
    <mergeCell ref="F138:I138"/>
    <mergeCell ref="N140:Q140"/>
    <mergeCell ref="N141:Q141"/>
    <mergeCell ref="N142:Q142"/>
    <mergeCell ref="N144:Q144"/>
    <mergeCell ref="N145:Q145"/>
    <mergeCell ref="N146:Q146"/>
    <mergeCell ref="N147:Q147"/>
    <mergeCell ref="N149:Q149"/>
    <mergeCell ref="N150:Q150"/>
    <mergeCell ref="N151:Q151"/>
    <mergeCell ref="N139:Q139"/>
    <mergeCell ref="N143:Q143"/>
    <mergeCell ref="N148:Q148"/>
    <mergeCell ref="N175:Q175"/>
    <mergeCell ref="N173:Q173"/>
    <mergeCell ref="N174:Q174"/>
    <mergeCell ref="N172:Q172"/>
    <mergeCell ref="N158:Q158"/>
    <mergeCell ref="N160:Q160"/>
    <mergeCell ref="N162:Q162"/>
    <mergeCell ref="N163:Q163"/>
    <mergeCell ref="N164:Q164"/>
    <mergeCell ref="N165:Q165"/>
    <mergeCell ref="N167:Q167"/>
    <mergeCell ref="N169:Q169"/>
    <mergeCell ref="N171:Q171"/>
    <mergeCell ref="N159:Q159"/>
    <mergeCell ref="N161:Q161"/>
    <mergeCell ref="N166:Q166"/>
    <mergeCell ref="N168:Q168"/>
    <mergeCell ref="N170:Q170"/>
    <mergeCell ref="N179:Q179"/>
    <mergeCell ref="N181:Q181"/>
    <mergeCell ref="N180:Q180"/>
    <mergeCell ref="N183:Q183"/>
    <mergeCell ref="N184:Q184"/>
    <mergeCell ref="N185:Q185"/>
    <mergeCell ref="N187:Q187"/>
    <mergeCell ref="N188:Q188"/>
    <mergeCell ref="N189:Q189"/>
    <mergeCell ref="N190:Q190"/>
    <mergeCell ref="N191:Q191"/>
    <mergeCell ref="N192:Q192"/>
    <mergeCell ref="N182:Q182"/>
    <mergeCell ref="N186:Q186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N134:Q134"/>
    <mergeCell ref="N135:Q135"/>
    <mergeCell ref="F136:I136"/>
    <mergeCell ref="F137:I137"/>
    <mergeCell ref="L136:M136"/>
    <mergeCell ref="N136:Q136"/>
    <mergeCell ref="L137:M137"/>
    <mergeCell ref="N137:Q137"/>
    <mergeCell ref="L138:M138"/>
    <mergeCell ref="N138:Q138"/>
  </mergeCells>
  <hyperlinks>
    <hyperlink ref="F1:G1" location="C2" display="1) Krycí list rozpočtu"/>
    <hyperlink ref="H1:K1" location="C87" display="2) Rekapitulácia rozpočtu"/>
    <hyperlink ref="L1" location="C133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98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151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553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N98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(SUM(BE98:BE105)+SUM(BE124:BE170))</f>
        <v>0</v>
      </c>
      <c r="I33" s="45"/>
      <c r="J33" s="45"/>
      <c r="K33" s="45"/>
      <c r="L33" s="45"/>
      <c r="M33" s="162">
        <f>ROUND((SUM(BE98:BE105)+SUM(BE124:BE170)),2)*F33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(SUM(BF98:BF105)+SUM(BF124:BF170))</f>
        <v>0</v>
      </c>
      <c r="I34" s="45"/>
      <c r="J34" s="45"/>
      <c r="K34" s="45"/>
      <c r="L34" s="45"/>
      <c r="M34" s="162">
        <f>ROUND((SUM(BF98:BF105)+SUM(BF124:BF170)),2)*F34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(SUM(BG98:BG105)+SUM(BG124:BG170))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(SUM(BH98:BH105)+SUM(BH124:BH170))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(SUM(BI98:BI105)+SUM(BI124:BI170))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151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01-04 - 04 - Zemné práce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N124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554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N125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555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N140</f>
        <v>0</v>
      </c>
      <c r="O91" s="172"/>
      <c r="P91" s="172"/>
      <c r="Q91" s="172"/>
      <c r="R91" s="175"/>
    </row>
    <row r="92" spans="2:18" s="7" customFormat="1" ht="24.95" customHeight="1">
      <c r="B92" s="171"/>
      <c r="C92" s="172"/>
      <c r="D92" s="173" t="s">
        <v>556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4">
        <f>N143</f>
        <v>0</v>
      </c>
      <c r="O92" s="172"/>
      <c r="P92" s="172"/>
      <c r="Q92" s="172"/>
      <c r="R92" s="175"/>
    </row>
    <row r="93" spans="2:18" s="7" customFormat="1" ht="24.95" customHeight="1">
      <c r="B93" s="171"/>
      <c r="C93" s="172"/>
      <c r="D93" s="173" t="s">
        <v>557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4">
        <f>N151</f>
        <v>0</v>
      </c>
      <c r="O93" s="172"/>
      <c r="P93" s="172"/>
      <c r="Q93" s="172"/>
      <c r="R93" s="175"/>
    </row>
    <row r="94" spans="2:18" s="7" customFormat="1" ht="24.95" customHeight="1">
      <c r="B94" s="171"/>
      <c r="C94" s="172"/>
      <c r="D94" s="173" t="s">
        <v>161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N156</f>
        <v>0</v>
      </c>
      <c r="O94" s="172"/>
      <c r="P94" s="172"/>
      <c r="Q94" s="172"/>
      <c r="R94" s="175"/>
    </row>
    <row r="95" spans="2:18" s="7" customFormat="1" ht="24.95" customHeight="1">
      <c r="B95" s="171"/>
      <c r="C95" s="172"/>
      <c r="D95" s="173" t="s">
        <v>558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N163</f>
        <v>0</v>
      </c>
      <c r="O95" s="172"/>
      <c r="P95" s="172"/>
      <c r="Q95" s="172"/>
      <c r="R95" s="175"/>
    </row>
    <row r="96" spans="2:18" s="7" customFormat="1" ht="24.95" customHeight="1">
      <c r="B96" s="171"/>
      <c r="C96" s="172"/>
      <c r="D96" s="173" t="s">
        <v>170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4">
        <f>N169</f>
        <v>0</v>
      </c>
      <c r="O96" s="172"/>
      <c r="P96" s="172"/>
      <c r="Q96" s="172"/>
      <c r="R96" s="175"/>
    </row>
    <row r="97" spans="2:18" s="1" customFormat="1" ht="21.8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6"/>
    </row>
    <row r="98" spans="2:21" s="1" customFormat="1" ht="29.25" customHeight="1">
      <c r="B98" s="44"/>
      <c r="C98" s="169" t="s">
        <v>177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170">
        <f>ROUND(N99+N100+N101+N102+N103+N104,2)</f>
        <v>0</v>
      </c>
      <c r="O98" s="176"/>
      <c r="P98" s="176"/>
      <c r="Q98" s="176"/>
      <c r="R98" s="46"/>
      <c r="T98" s="177"/>
      <c r="U98" s="178" t="s">
        <v>40</v>
      </c>
    </row>
    <row r="99" spans="2:65" s="1" customFormat="1" ht="18" customHeight="1">
      <c r="B99" s="179"/>
      <c r="C99" s="180"/>
      <c r="D99" s="145" t="s">
        <v>178</v>
      </c>
      <c r="E99" s="181"/>
      <c r="F99" s="181"/>
      <c r="G99" s="181"/>
      <c r="H99" s="181"/>
      <c r="I99" s="180"/>
      <c r="J99" s="180"/>
      <c r="K99" s="180"/>
      <c r="L99" s="180"/>
      <c r="M99" s="180"/>
      <c r="N99" s="140">
        <f>ROUND(N89*T99,2)</f>
        <v>0</v>
      </c>
      <c r="O99" s="182"/>
      <c r="P99" s="182"/>
      <c r="Q99" s="182"/>
      <c r="R99" s="183"/>
      <c r="S99" s="184"/>
      <c r="T99" s="185"/>
      <c r="U99" s="186" t="s">
        <v>43</v>
      </c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7" t="s">
        <v>179</v>
      </c>
      <c r="AZ99" s="184"/>
      <c r="BA99" s="184"/>
      <c r="BB99" s="184"/>
      <c r="BC99" s="184"/>
      <c r="BD99" s="184"/>
      <c r="BE99" s="188">
        <f>IF(U99="základná",N99,0)</f>
        <v>0</v>
      </c>
      <c r="BF99" s="188">
        <f>IF(U99="znížená",N99,0)</f>
        <v>0</v>
      </c>
      <c r="BG99" s="188">
        <f>IF(U99="zákl. prenesená",N99,0)</f>
        <v>0</v>
      </c>
      <c r="BH99" s="188">
        <f>IF(U99="zníž. prenesená",N99,0)</f>
        <v>0</v>
      </c>
      <c r="BI99" s="188">
        <f>IF(U99="nulová",N99,0)</f>
        <v>0</v>
      </c>
      <c r="BJ99" s="187" t="s">
        <v>88</v>
      </c>
      <c r="BK99" s="184"/>
      <c r="BL99" s="184"/>
      <c r="BM99" s="184"/>
    </row>
    <row r="100" spans="2:65" s="1" customFormat="1" ht="18" customHeight="1">
      <c r="B100" s="179"/>
      <c r="C100" s="180"/>
      <c r="D100" s="145" t="s">
        <v>180</v>
      </c>
      <c r="E100" s="181"/>
      <c r="F100" s="181"/>
      <c r="G100" s="181"/>
      <c r="H100" s="181"/>
      <c r="I100" s="180"/>
      <c r="J100" s="180"/>
      <c r="K100" s="180"/>
      <c r="L100" s="180"/>
      <c r="M100" s="180"/>
      <c r="N100" s="140">
        <f>ROUND(N89*T100,2)</f>
        <v>0</v>
      </c>
      <c r="O100" s="182"/>
      <c r="P100" s="182"/>
      <c r="Q100" s="182"/>
      <c r="R100" s="183"/>
      <c r="S100" s="184"/>
      <c r="T100" s="185"/>
      <c r="U100" s="186" t="s">
        <v>43</v>
      </c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7" t="s">
        <v>179</v>
      </c>
      <c r="AZ100" s="184"/>
      <c r="BA100" s="184"/>
      <c r="BB100" s="184"/>
      <c r="BC100" s="184"/>
      <c r="BD100" s="184"/>
      <c r="BE100" s="188">
        <f>IF(U100="základná",N100,0)</f>
        <v>0</v>
      </c>
      <c r="BF100" s="188">
        <f>IF(U100="znížená",N100,0)</f>
        <v>0</v>
      </c>
      <c r="BG100" s="188">
        <f>IF(U100="zákl. prenesená",N100,0)</f>
        <v>0</v>
      </c>
      <c r="BH100" s="188">
        <f>IF(U100="zníž. prenesená",N100,0)</f>
        <v>0</v>
      </c>
      <c r="BI100" s="188">
        <f>IF(U100="nulová",N100,0)</f>
        <v>0</v>
      </c>
      <c r="BJ100" s="187" t="s">
        <v>88</v>
      </c>
      <c r="BK100" s="184"/>
      <c r="BL100" s="184"/>
      <c r="BM100" s="184"/>
    </row>
    <row r="101" spans="2:65" s="1" customFormat="1" ht="18" customHeight="1">
      <c r="B101" s="179"/>
      <c r="C101" s="180"/>
      <c r="D101" s="145" t="s">
        <v>181</v>
      </c>
      <c r="E101" s="181"/>
      <c r="F101" s="181"/>
      <c r="G101" s="181"/>
      <c r="H101" s="181"/>
      <c r="I101" s="180"/>
      <c r="J101" s="180"/>
      <c r="K101" s="180"/>
      <c r="L101" s="180"/>
      <c r="M101" s="180"/>
      <c r="N101" s="140">
        <f>ROUND(N89*T101,2)</f>
        <v>0</v>
      </c>
      <c r="O101" s="182"/>
      <c r="P101" s="182"/>
      <c r="Q101" s="182"/>
      <c r="R101" s="183"/>
      <c r="S101" s="184"/>
      <c r="T101" s="185"/>
      <c r="U101" s="186" t="s">
        <v>43</v>
      </c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7" t="s">
        <v>179</v>
      </c>
      <c r="AZ101" s="184"/>
      <c r="BA101" s="184"/>
      <c r="BB101" s="184"/>
      <c r="BC101" s="184"/>
      <c r="BD101" s="184"/>
      <c r="BE101" s="188">
        <f>IF(U101="základná",N101,0)</f>
        <v>0</v>
      </c>
      <c r="BF101" s="188">
        <f>IF(U101="znížená",N101,0)</f>
        <v>0</v>
      </c>
      <c r="BG101" s="188">
        <f>IF(U101="zákl. prenesená",N101,0)</f>
        <v>0</v>
      </c>
      <c r="BH101" s="188">
        <f>IF(U101="zníž. prenesená",N101,0)</f>
        <v>0</v>
      </c>
      <c r="BI101" s="188">
        <f>IF(U101="nulová",N101,0)</f>
        <v>0</v>
      </c>
      <c r="BJ101" s="187" t="s">
        <v>88</v>
      </c>
      <c r="BK101" s="184"/>
      <c r="BL101" s="184"/>
      <c r="BM101" s="184"/>
    </row>
    <row r="102" spans="2:65" s="1" customFormat="1" ht="18" customHeight="1">
      <c r="B102" s="179"/>
      <c r="C102" s="180"/>
      <c r="D102" s="145" t="s">
        <v>182</v>
      </c>
      <c r="E102" s="181"/>
      <c r="F102" s="181"/>
      <c r="G102" s="181"/>
      <c r="H102" s="181"/>
      <c r="I102" s="180"/>
      <c r="J102" s="180"/>
      <c r="K102" s="180"/>
      <c r="L102" s="180"/>
      <c r="M102" s="180"/>
      <c r="N102" s="140">
        <f>ROUND(N89*T102,2)</f>
        <v>0</v>
      </c>
      <c r="O102" s="182"/>
      <c r="P102" s="182"/>
      <c r="Q102" s="182"/>
      <c r="R102" s="183"/>
      <c r="S102" s="184"/>
      <c r="T102" s="185"/>
      <c r="U102" s="186" t="s">
        <v>43</v>
      </c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7" t="s">
        <v>179</v>
      </c>
      <c r="AZ102" s="184"/>
      <c r="BA102" s="184"/>
      <c r="BB102" s="184"/>
      <c r="BC102" s="184"/>
      <c r="BD102" s="184"/>
      <c r="BE102" s="188">
        <f>IF(U102="základná",N102,0)</f>
        <v>0</v>
      </c>
      <c r="BF102" s="188">
        <f>IF(U102="znížená",N102,0)</f>
        <v>0</v>
      </c>
      <c r="BG102" s="188">
        <f>IF(U102="zákl. prenesená",N102,0)</f>
        <v>0</v>
      </c>
      <c r="BH102" s="188">
        <f>IF(U102="zníž. prenesená",N102,0)</f>
        <v>0</v>
      </c>
      <c r="BI102" s="188">
        <f>IF(U102="nulová",N102,0)</f>
        <v>0</v>
      </c>
      <c r="BJ102" s="187" t="s">
        <v>88</v>
      </c>
      <c r="BK102" s="184"/>
      <c r="BL102" s="184"/>
      <c r="BM102" s="184"/>
    </row>
    <row r="103" spans="2:65" s="1" customFormat="1" ht="18" customHeight="1">
      <c r="B103" s="179"/>
      <c r="C103" s="180"/>
      <c r="D103" s="145" t="s">
        <v>183</v>
      </c>
      <c r="E103" s="181"/>
      <c r="F103" s="181"/>
      <c r="G103" s="181"/>
      <c r="H103" s="181"/>
      <c r="I103" s="180"/>
      <c r="J103" s="180"/>
      <c r="K103" s="180"/>
      <c r="L103" s="180"/>
      <c r="M103" s="180"/>
      <c r="N103" s="140">
        <f>ROUND(N89*T103,2)</f>
        <v>0</v>
      </c>
      <c r="O103" s="182"/>
      <c r="P103" s="182"/>
      <c r="Q103" s="182"/>
      <c r="R103" s="183"/>
      <c r="S103" s="184"/>
      <c r="T103" s="185"/>
      <c r="U103" s="186" t="s">
        <v>43</v>
      </c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7" t="s">
        <v>179</v>
      </c>
      <c r="AZ103" s="184"/>
      <c r="BA103" s="184"/>
      <c r="BB103" s="184"/>
      <c r="BC103" s="184"/>
      <c r="BD103" s="184"/>
      <c r="BE103" s="188">
        <f>IF(U103="základná",N103,0)</f>
        <v>0</v>
      </c>
      <c r="BF103" s="188">
        <f>IF(U103="znížená",N103,0)</f>
        <v>0</v>
      </c>
      <c r="BG103" s="188">
        <f>IF(U103="zákl. prenesená",N103,0)</f>
        <v>0</v>
      </c>
      <c r="BH103" s="188">
        <f>IF(U103="zníž. prenesená",N103,0)</f>
        <v>0</v>
      </c>
      <c r="BI103" s="188">
        <f>IF(U103="nulová",N103,0)</f>
        <v>0</v>
      </c>
      <c r="BJ103" s="187" t="s">
        <v>88</v>
      </c>
      <c r="BK103" s="184"/>
      <c r="BL103" s="184"/>
      <c r="BM103" s="184"/>
    </row>
    <row r="104" spans="2:65" s="1" customFormat="1" ht="18" customHeight="1">
      <c r="B104" s="179"/>
      <c r="C104" s="180"/>
      <c r="D104" s="181" t="s">
        <v>184</v>
      </c>
      <c r="E104" s="180"/>
      <c r="F104" s="180"/>
      <c r="G104" s="180"/>
      <c r="H104" s="180"/>
      <c r="I104" s="180"/>
      <c r="J104" s="180"/>
      <c r="K104" s="180"/>
      <c r="L104" s="180"/>
      <c r="M104" s="180"/>
      <c r="N104" s="140">
        <f>ROUND(N89*T104,2)</f>
        <v>0</v>
      </c>
      <c r="O104" s="182"/>
      <c r="P104" s="182"/>
      <c r="Q104" s="182"/>
      <c r="R104" s="183"/>
      <c r="S104" s="184"/>
      <c r="T104" s="189"/>
      <c r="U104" s="190" t="s">
        <v>43</v>
      </c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7" t="s">
        <v>185</v>
      </c>
      <c r="AZ104" s="184"/>
      <c r="BA104" s="184"/>
      <c r="BB104" s="184"/>
      <c r="BC104" s="184"/>
      <c r="BD104" s="184"/>
      <c r="BE104" s="188">
        <f>IF(U104="základná",N104,0)</f>
        <v>0</v>
      </c>
      <c r="BF104" s="188">
        <f>IF(U104="znížená",N104,0)</f>
        <v>0</v>
      </c>
      <c r="BG104" s="188">
        <f>IF(U104="zákl. prenesená",N104,0)</f>
        <v>0</v>
      </c>
      <c r="BH104" s="188">
        <f>IF(U104="zníž. prenesená",N104,0)</f>
        <v>0</v>
      </c>
      <c r="BI104" s="188">
        <f>IF(U104="nulová",N104,0)</f>
        <v>0</v>
      </c>
      <c r="BJ104" s="187" t="s">
        <v>88</v>
      </c>
      <c r="BK104" s="184"/>
      <c r="BL104" s="184"/>
      <c r="BM104" s="184"/>
    </row>
    <row r="105" spans="2:18" s="1" customFormat="1" ht="13.5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1" customFormat="1" ht="29.25" customHeight="1">
      <c r="B106" s="44"/>
      <c r="C106" s="150" t="s">
        <v>143</v>
      </c>
      <c r="D106" s="151"/>
      <c r="E106" s="151"/>
      <c r="F106" s="151"/>
      <c r="G106" s="151"/>
      <c r="H106" s="151"/>
      <c r="I106" s="151"/>
      <c r="J106" s="151"/>
      <c r="K106" s="151"/>
      <c r="L106" s="152">
        <f>ROUND(SUM(N89+N98),2)</f>
        <v>0</v>
      </c>
      <c r="M106" s="152"/>
      <c r="N106" s="152"/>
      <c r="O106" s="152"/>
      <c r="P106" s="152"/>
      <c r="Q106" s="152"/>
      <c r="R106" s="46"/>
    </row>
    <row r="107" spans="2:18" s="1" customFormat="1" ht="6.95" customHeight="1"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5"/>
    </row>
    <row r="111" spans="2:18" s="1" customFormat="1" ht="6.95" customHeight="1"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8"/>
    </row>
    <row r="112" spans="2:18" s="1" customFormat="1" ht="36.95" customHeight="1">
      <c r="B112" s="44"/>
      <c r="C112" s="25" t="s">
        <v>186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6"/>
    </row>
    <row r="113" spans="2:18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1" customFormat="1" ht="30" customHeight="1">
      <c r="B114" s="44"/>
      <c r="C114" s="36" t="s">
        <v>17</v>
      </c>
      <c r="D114" s="45"/>
      <c r="E114" s="45"/>
      <c r="F114" s="155" t="str">
        <f>F6</f>
        <v>Poľnohospodárska bioplynová stanica Dvor Mikuláš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45"/>
      <c r="R114" s="46"/>
    </row>
    <row r="115" spans="2:18" ht="30" customHeight="1">
      <c r="B115" s="24"/>
      <c r="C115" s="36" t="s">
        <v>150</v>
      </c>
      <c r="D115" s="29"/>
      <c r="E115" s="29"/>
      <c r="F115" s="155" t="s">
        <v>151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7"/>
    </row>
    <row r="116" spans="2:18" s="1" customFormat="1" ht="36.95" customHeight="1">
      <c r="B116" s="44"/>
      <c r="C116" s="83" t="s">
        <v>152</v>
      </c>
      <c r="D116" s="45"/>
      <c r="E116" s="45"/>
      <c r="F116" s="85" t="str">
        <f>F8</f>
        <v>01-04 - 04 - Zemné práce</v>
      </c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6.9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18" customHeight="1">
      <c r="B118" s="44"/>
      <c r="C118" s="36" t="s">
        <v>21</v>
      </c>
      <c r="D118" s="45"/>
      <c r="E118" s="45"/>
      <c r="F118" s="31" t="str">
        <f>F10</f>
        <v>Dvor Mikuláš</v>
      </c>
      <c r="G118" s="45"/>
      <c r="H118" s="45"/>
      <c r="I118" s="45"/>
      <c r="J118" s="45"/>
      <c r="K118" s="36" t="s">
        <v>23</v>
      </c>
      <c r="L118" s="45"/>
      <c r="M118" s="88" t="str">
        <f>IF(O10="","",O10)</f>
        <v>7. 9. 2018</v>
      </c>
      <c r="N118" s="88"/>
      <c r="O118" s="88"/>
      <c r="P118" s="88"/>
      <c r="Q118" s="45"/>
      <c r="R118" s="46"/>
    </row>
    <row r="119" spans="2:18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pans="2:18" s="1" customFormat="1" ht="13.5">
      <c r="B120" s="44"/>
      <c r="C120" s="36" t="s">
        <v>25</v>
      </c>
      <c r="D120" s="45"/>
      <c r="E120" s="45"/>
      <c r="F120" s="31" t="str">
        <f>E13</f>
        <v>AGROCONTRACT Mikuláš a.s.,94655 Dubník</v>
      </c>
      <c r="G120" s="45"/>
      <c r="H120" s="45"/>
      <c r="I120" s="45"/>
      <c r="J120" s="45"/>
      <c r="K120" s="36" t="s">
        <v>31</v>
      </c>
      <c r="L120" s="45"/>
      <c r="M120" s="31" t="str">
        <f>E19</f>
        <v xml:space="preserve"> </v>
      </c>
      <c r="N120" s="31"/>
      <c r="O120" s="31"/>
      <c r="P120" s="31"/>
      <c r="Q120" s="31"/>
      <c r="R120" s="46"/>
    </row>
    <row r="121" spans="2:18" s="1" customFormat="1" ht="14.4" customHeight="1">
      <c r="B121" s="44"/>
      <c r="C121" s="36" t="s">
        <v>29</v>
      </c>
      <c r="D121" s="45"/>
      <c r="E121" s="45"/>
      <c r="F121" s="31" t="str">
        <f>IF(E16="","",E16)</f>
        <v>Rozpočet, výkaz výmer</v>
      </c>
      <c r="G121" s="45"/>
      <c r="H121" s="45"/>
      <c r="I121" s="45"/>
      <c r="J121" s="45"/>
      <c r="K121" s="36" t="s">
        <v>34</v>
      </c>
      <c r="L121" s="45"/>
      <c r="M121" s="31" t="str">
        <f>E22</f>
        <v>Szegheőová</v>
      </c>
      <c r="N121" s="31"/>
      <c r="O121" s="31"/>
      <c r="P121" s="31"/>
      <c r="Q121" s="31"/>
      <c r="R121" s="46"/>
    </row>
    <row r="122" spans="2:18" s="1" customFormat="1" ht="10.3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pans="2:27" s="8" customFormat="1" ht="29.25" customHeight="1">
      <c r="B123" s="191"/>
      <c r="C123" s="192" t="s">
        <v>187</v>
      </c>
      <c r="D123" s="193" t="s">
        <v>188</v>
      </c>
      <c r="E123" s="193" t="s">
        <v>58</v>
      </c>
      <c r="F123" s="193" t="s">
        <v>189</v>
      </c>
      <c r="G123" s="193"/>
      <c r="H123" s="193"/>
      <c r="I123" s="193"/>
      <c r="J123" s="193" t="s">
        <v>190</v>
      </c>
      <c r="K123" s="193" t="s">
        <v>191</v>
      </c>
      <c r="L123" s="193" t="s">
        <v>192</v>
      </c>
      <c r="M123" s="193"/>
      <c r="N123" s="193" t="s">
        <v>158</v>
      </c>
      <c r="O123" s="193"/>
      <c r="P123" s="193"/>
      <c r="Q123" s="194"/>
      <c r="R123" s="195"/>
      <c r="T123" s="98" t="s">
        <v>193</v>
      </c>
      <c r="U123" s="99" t="s">
        <v>40</v>
      </c>
      <c r="V123" s="99" t="s">
        <v>194</v>
      </c>
      <c r="W123" s="99" t="s">
        <v>195</v>
      </c>
      <c r="X123" s="99" t="s">
        <v>196</v>
      </c>
      <c r="Y123" s="99" t="s">
        <v>197</v>
      </c>
      <c r="Z123" s="99" t="s">
        <v>198</v>
      </c>
      <c r="AA123" s="100" t="s">
        <v>199</v>
      </c>
    </row>
    <row r="124" spans="2:63" s="1" customFormat="1" ht="29.25" customHeight="1">
      <c r="B124" s="44"/>
      <c r="C124" s="102" t="s">
        <v>155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196">
        <f>BK124</f>
        <v>0</v>
      </c>
      <c r="O124" s="197"/>
      <c r="P124" s="197"/>
      <c r="Q124" s="197"/>
      <c r="R124" s="46"/>
      <c r="T124" s="101"/>
      <c r="U124" s="65"/>
      <c r="V124" s="65"/>
      <c r="W124" s="198">
        <f>W125+W140+W143+W151+W156+W163+W169+W171</f>
        <v>0</v>
      </c>
      <c r="X124" s="65"/>
      <c r="Y124" s="198">
        <f>Y125+Y140+Y143+Y151+Y156+Y163+Y169+Y171</f>
        <v>119.367851</v>
      </c>
      <c r="Z124" s="65"/>
      <c r="AA124" s="199">
        <f>AA125+AA140+AA143+AA151+AA156+AA163+AA169+AA171</f>
        <v>0</v>
      </c>
      <c r="AT124" s="20" t="s">
        <v>75</v>
      </c>
      <c r="AU124" s="20" t="s">
        <v>160</v>
      </c>
      <c r="BK124" s="200">
        <f>BK125+BK140+BK143+BK151+BK156+BK163+BK169+BK171</f>
        <v>0</v>
      </c>
    </row>
    <row r="125" spans="2:63" s="9" customFormat="1" ht="37.4" customHeight="1">
      <c r="B125" s="201"/>
      <c r="C125" s="202"/>
      <c r="D125" s="203" t="s">
        <v>554</v>
      </c>
      <c r="E125" s="203"/>
      <c r="F125" s="203"/>
      <c r="G125" s="203"/>
      <c r="H125" s="203"/>
      <c r="I125" s="203"/>
      <c r="J125" s="203"/>
      <c r="K125" s="203"/>
      <c r="L125" s="203"/>
      <c r="M125" s="203"/>
      <c r="N125" s="204">
        <f>BK125</f>
        <v>0</v>
      </c>
      <c r="O125" s="205"/>
      <c r="P125" s="205"/>
      <c r="Q125" s="205"/>
      <c r="R125" s="206"/>
      <c r="T125" s="207"/>
      <c r="U125" s="202"/>
      <c r="V125" s="202"/>
      <c r="W125" s="208">
        <f>SUM(W126:W139)</f>
        <v>0</v>
      </c>
      <c r="X125" s="202"/>
      <c r="Y125" s="208">
        <f>SUM(Y126:Y139)</f>
        <v>6.694704000000001</v>
      </c>
      <c r="Z125" s="202"/>
      <c r="AA125" s="209">
        <f>SUM(AA126:AA139)</f>
        <v>0</v>
      </c>
      <c r="AR125" s="210" t="s">
        <v>83</v>
      </c>
      <c r="AT125" s="211" t="s">
        <v>75</v>
      </c>
      <c r="AU125" s="211" t="s">
        <v>76</v>
      </c>
      <c r="AY125" s="210" t="s">
        <v>200</v>
      </c>
      <c r="BK125" s="212">
        <f>SUM(BK126:BK139)</f>
        <v>0</v>
      </c>
    </row>
    <row r="126" spans="2:65" s="1" customFormat="1" ht="25.5" customHeight="1">
      <c r="B126" s="179"/>
      <c r="C126" s="213" t="s">
        <v>83</v>
      </c>
      <c r="D126" s="213" t="s">
        <v>201</v>
      </c>
      <c r="E126" s="214" t="s">
        <v>559</v>
      </c>
      <c r="F126" s="215" t="s">
        <v>560</v>
      </c>
      <c r="G126" s="215"/>
      <c r="H126" s="215"/>
      <c r="I126" s="215"/>
      <c r="J126" s="216" t="s">
        <v>204</v>
      </c>
      <c r="K126" s="217">
        <v>190.2</v>
      </c>
      <c r="L126" s="218">
        <v>0</v>
      </c>
      <c r="M126" s="218"/>
      <c r="N126" s="217">
        <f>ROUND(L126*K126,2)</f>
        <v>0</v>
      </c>
      <c r="O126" s="217"/>
      <c r="P126" s="217"/>
      <c r="Q126" s="217"/>
      <c r="R126" s="183"/>
      <c r="T126" s="219" t="s">
        <v>5</v>
      </c>
      <c r="U126" s="54" t="s">
        <v>43</v>
      </c>
      <c r="V126" s="45"/>
      <c r="W126" s="220">
        <f>V126*K126</f>
        <v>0</v>
      </c>
      <c r="X126" s="220">
        <v>0</v>
      </c>
      <c r="Y126" s="220">
        <f>X126*K126</f>
        <v>0</v>
      </c>
      <c r="Z126" s="220">
        <v>0</v>
      </c>
      <c r="AA126" s="221">
        <f>Z126*K126</f>
        <v>0</v>
      </c>
      <c r="AR126" s="20" t="s">
        <v>205</v>
      </c>
      <c r="AT126" s="20" t="s">
        <v>201</v>
      </c>
      <c r="AU126" s="20" t="s">
        <v>83</v>
      </c>
      <c r="AY126" s="20" t="s">
        <v>200</v>
      </c>
      <c r="BE126" s="144">
        <f>IF(U126="základná",N126,0)</f>
        <v>0</v>
      </c>
      <c r="BF126" s="144">
        <f>IF(U126="znížená",N126,0)</f>
        <v>0</v>
      </c>
      <c r="BG126" s="144">
        <f>IF(U126="zákl. prenesená",N126,0)</f>
        <v>0</v>
      </c>
      <c r="BH126" s="144">
        <f>IF(U126="zníž. prenesená",N126,0)</f>
        <v>0</v>
      </c>
      <c r="BI126" s="144">
        <f>IF(U126="nulová",N126,0)</f>
        <v>0</v>
      </c>
      <c r="BJ126" s="20" t="s">
        <v>88</v>
      </c>
      <c r="BK126" s="144">
        <f>ROUND(L126*K126,2)</f>
        <v>0</v>
      </c>
      <c r="BL126" s="20" t="s">
        <v>205</v>
      </c>
      <c r="BM126" s="20" t="s">
        <v>88</v>
      </c>
    </row>
    <row r="127" spans="2:65" s="1" customFormat="1" ht="25.5" customHeight="1">
      <c r="B127" s="179"/>
      <c r="C127" s="213" t="s">
        <v>88</v>
      </c>
      <c r="D127" s="213" t="s">
        <v>201</v>
      </c>
      <c r="E127" s="214" t="s">
        <v>561</v>
      </c>
      <c r="F127" s="215" t="s">
        <v>562</v>
      </c>
      <c r="G127" s="215"/>
      <c r="H127" s="215"/>
      <c r="I127" s="215"/>
      <c r="J127" s="216" t="s">
        <v>204</v>
      </c>
      <c r="K127" s="217">
        <v>3235</v>
      </c>
      <c r="L127" s="218">
        <v>0</v>
      </c>
      <c r="M127" s="218"/>
      <c r="N127" s="217">
        <f>ROUND(L127*K127,2)</f>
        <v>0</v>
      </c>
      <c r="O127" s="217"/>
      <c r="P127" s="217"/>
      <c r="Q127" s="217"/>
      <c r="R127" s="183"/>
      <c r="T127" s="219" t="s">
        <v>5</v>
      </c>
      <c r="U127" s="54" t="s">
        <v>43</v>
      </c>
      <c r="V127" s="45"/>
      <c r="W127" s="220">
        <f>V127*K127</f>
        <v>0</v>
      </c>
      <c r="X127" s="220">
        <v>0</v>
      </c>
      <c r="Y127" s="220">
        <f>X127*K127</f>
        <v>0</v>
      </c>
      <c r="Z127" s="220">
        <v>0</v>
      </c>
      <c r="AA127" s="221">
        <f>Z127*K127</f>
        <v>0</v>
      </c>
      <c r="AR127" s="20" t="s">
        <v>205</v>
      </c>
      <c r="AT127" s="20" t="s">
        <v>201</v>
      </c>
      <c r="AU127" s="20" t="s">
        <v>83</v>
      </c>
      <c r="AY127" s="20" t="s">
        <v>200</v>
      </c>
      <c r="BE127" s="144">
        <f>IF(U127="základná",N127,0)</f>
        <v>0</v>
      </c>
      <c r="BF127" s="144">
        <f>IF(U127="znížená",N127,0)</f>
        <v>0</v>
      </c>
      <c r="BG127" s="144">
        <f>IF(U127="zákl. prenesená",N127,0)</f>
        <v>0</v>
      </c>
      <c r="BH127" s="144">
        <f>IF(U127="zníž. prenesená",N127,0)</f>
        <v>0</v>
      </c>
      <c r="BI127" s="144">
        <f>IF(U127="nulová",N127,0)</f>
        <v>0</v>
      </c>
      <c r="BJ127" s="20" t="s">
        <v>88</v>
      </c>
      <c r="BK127" s="144">
        <f>ROUND(L127*K127,2)</f>
        <v>0</v>
      </c>
      <c r="BL127" s="20" t="s">
        <v>205</v>
      </c>
      <c r="BM127" s="20" t="s">
        <v>205</v>
      </c>
    </row>
    <row r="128" spans="2:65" s="1" customFormat="1" ht="25.5" customHeight="1">
      <c r="B128" s="179"/>
      <c r="C128" s="213" t="s">
        <v>209</v>
      </c>
      <c r="D128" s="213" t="s">
        <v>201</v>
      </c>
      <c r="E128" s="214" t="s">
        <v>563</v>
      </c>
      <c r="F128" s="215" t="s">
        <v>564</v>
      </c>
      <c r="G128" s="215"/>
      <c r="H128" s="215"/>
      <c r="I128" s="215"/>
      <c r="J128" s="216" t="s">
        <v>204</v>
      </c>
      <c r="K128" s="217">
        <v>166.05</v>
      </c>
      <c r="L128" s="218">
        <v>0</v>
      </c>
      <c r="M128" s="218"/>
      <c r="N128" s="217">
        <f>ROUND(L128*K128,2)</f>
        <v>0</v>
      </c>
      <c r="O128" s="217"/>
      <c r="P128" s="217"/>
      <c r="Q128" s="217"/>
      <c r="R128" s="183"/>
      <c r="T128" s="219" t="s">
        <v>5</v>
      </c>
      <c r="U128" s="54" t="s">
        <v>43</v>
      </c>
      <c r="V128" s="45"/>
      <c r="W128" s="220">
        <f>V128*K128</f>
        <v>0</v>
      </c>
      <c r="X128" s="220">
        <v>0</v>
      </c>
      <c r="Y128" s="220">
        <f>X128*K128</f>
        <v>0</v>
      </c>
      <c r="Z128" s="220">
        <v>0</v>
      </c>
      <c r="AA128" s="221">
        <f>Z128*K128</f>
        <v>0</v>
      </c>
      <c r="AR128" s="20" t="s">
        <v>205</v>
      </c>
      <c r="AT128" s="20" t="s">
        <v>201</v>
      </c>
      <c r="AU128" s="20" t="s">
        <v>83</v>
      </c>
      <c r="AY128" s="20" t="s">
        <v>200</v>
      </c>
      <c r="BE128" s="144">
        <f>IF(U128="základná",N128,0)</f>
        <v>0</v>
      </c>
      <c r="BF128" s="144">
        <f>IF(U128="znížená",N128,0)</f>
        <v>0</v>
      </c>
      <c r="BG128" s="144">
        <f>IF(U128="zákl. prenesená",N128,0)</f>
        <v>0</v>
      </c>
      <c r="BH128" s="144">
        <f>IF(U128="zníž. prenesená",N128,0)</f>
        <v>0</v>
      </c>
      <c r="BI128" s="144">
        <f>IF(U128="nulová",N128,0)</f>
        <v>0</v>
      </c>
      <c r="BJ128" s="20" t="s">
        <v>88</v>
      </c>
      <c r="BK128" s="144">
        <f>ROUND(L128*K128,2)</f>
        <v>0</v>
      </c>
      <c r="BL128" s="20" t="s">
        <v>205</v>
      </c>
      <c r="BM128" s="20" t="s">
        <v>212</v>
      </c>
    </row>
    <row r="129" spans="2:65" s="1" customFormat="1" ht="38.25" customHeight="1">
      <c r="B129" s="179"/>
      <c r="C129" s="213" t="s">
        <v>205</v>
      </c>
      <c r="D129" s="213" t="s">
        <v>201</v>
      </c>
      <c r="E129" s="214" t="s">
        <v>565</v>
      </c>
      <c r="F129" s="215" t="s">
        <v>566</v>
      </c>
      <c r="G129" s="215"/>
      <c r="H129" s="215"/>
      <c r="I129" s="215"/>
      <c r="J129" s="216" t="s">
        <v>204</v>
      </c>
      <c r="K129" s="217">
        <v>4471</v>
      </c>
      <c r="L129" s="218">
        <v>0</v>
      </c>
      <c r="M129" s="218"/>
      <c r="N129" s="217">
        <f>ROUND(L129*K129,2)</f>
        <v>0</v>
      </c>
      <c r="O129" s="217"/>
      <c r="P129" s="217"/>
      <c r="Q129" s="217"/>
      <c r="R129" s="183"/>
      <c r="T129" s="219" t="s">
        <v>5</v>
      </c>
      <c r="U129" s="54" t="s">
        <v>43</v>
      </c>
      <c r="V129" s="45"/>
      <c r="W129" s="220">
        <f>V129*K129</f>
        <v>0</v>
      </c>
      <c r="X129" s="220">
        <v>0</v>
      </c>
      <c r="Y129" s="220">
        <f>X129*K129</f>
        <v>0</v>
      </c>
      <c r="Z129" s="220">
        <v>0</v>
      </c>
      <c r="AA129" s="221">
        <f>Z129*K129</f>
        <v>0</v>
      </c>
      <c r="AR129" s="20" t="s">
        <v>205</v>
      </c>
      <c r="AT129" s="20" t="s">
        <v>201</v>
      </c>
      <c r="AU129" s="20" t="s">
        <v>83</v>
      </c>
      <c r="AY129" s="20" t="s">
        <v>200</v>
      </c>
      <c r="BE129" s="144">
        <f>IF(U129="základná",N129,0)</f>
        <v>0</v>
      </c>
      <c r="BF129" s="144">
        <f>IF(U129="znížená",N129,0)</f>
        <v>0</v>
      </c>
      <c r="BG129" s="144">
        <f>IF(U129="zákl. prenesená",N129,0)</f>
        <v>0</v>
      </c>
      <c r="BH129" s="144">
        <f>IF(U129="zníž. prenesená",N129,0)</f>
        <v>0</v>
      </c>
      <c r="BI129" s="144">
        <f>IF(U129="nulová",N129,0)</f>
        <v>0</v>
      </c>
      <c r="BJ129" s="20" t="s">
        <v>88</v>
      </c>
      <c r="BK129" s="144">
        <f>ROUND(L129*K129,2)</f>
        <v>0</v>
      </c>
      <c r="BL129" s="20" t="s">
        <v>205</v>
      </c>
      <c r="BM129" s="20" t="s">
        <v>216</v>
      </c>
    </row>
    <row r="130" spans="2:65" s="1" customFormat="1" ht="25.5" customHeight="1">
      <c r="B130" s="179"/>
      <c r="C130" s="213" t="s">
        <v>217</v>
      </c>
      <c r="D130" s="213" t="s">
        <v>201</v>
      </c>
      <c r="E130" s="214" t="s">
        <v>567</v>
      </c>
      <c r="F130" s="215" t="s">
        <v>568</v>
      </c>
      <c r="G130" s="215"/>
      <c r="H130" s="215"/>
      <c r="I130" s="215"/>
      <c r="J130" s="216" t="s">
        <v>204</v>
      </c>
      <c r="K130" s="217">
        <v>1336</v>
      </c>
      <c r="L130" s="218">
        <v>0</v>
      </c>
      <c r="M130" s="218"/>
      <c r="N130" s="217">
        <f>ROUND(L130*K130,2)</f>
        <v>0</v>
      </c>
      <c r="O130" s="217"/>
      <c r="P130" s="217"/>
      <c r="Q130" s="217"/>
      <c r="R130" s="183"/>
      <c r="T130" s="219" t="s">
        <v>5</v>
      </c>
      <c r="U130" s="54" t="s">
        <v>43</v>
      </c>
      <c r="V130" s="45"/>
      <c r="W130" s="220">
        <f>V130*K130</f>
        <v>0</v>
      </c>
      <c r="X130" s="220">
        <v>0</v>
      </c>
      <c r="Y130" s="220">
        <f>X130*K130</f>
        <v>0</v>
      </c>
      <c r="Z130" s="220">
        <v>0</v>
      </c>
      <c r="AA130" s="221">
        <f>Z130*K130</f>
        <v>0</v>
      </c>
      <c r="AR130" s="20" t="s">
        <v>205</v>
      </c>
      <c r="AT130" s="20" t="s">
        <v>201</v>
      </c>
      <c r="AU130" s="20" t="s">
        <v>83</v>
      </c>
      <c r="AY130" s="20" t="s">
        <v>200</v>
      </c>
      <c r="BE130" s="144">
        <f>IF(U130="základná",N130,0)</f>
        <v>0</v>
      </c>
      <c r="BF130" s="144">
        <f>IF(U130="znížená",N130,0)</f>
        <v>0</v>
      </c>
      <c r="BG130" s="144">
        <f>IF(U130="zákl. prenesená",N130,0)</f>
        <v>0</v>
      </c>
      <c r="BH130" s="144">
        <f>IF(U130="zníž. prenesená",N130,0)</f>
        <v>0</v>
      </c>
      <c r="BI130" s="144">
        <f>IF(U130="nulová",N130,0)</f>
        <v>0</v>
      </c>
      <c r="BJ130" s="20" t="s">
        <v>88</v>
      </c>
      <c r="BK130" s="144">
        <f>ROUND(L130*K130,2)</f>
        <v>0</v>
      </c>
      <c r="BL130" s="20" t="s">
        <v>205</v>
      </c>
      <c r="BM130" s="20" t="s">
        <v>220</v>
      </c>
    </row>
    <row r="131" spans="2:65" s="1" customFormat="1" ht="38.25" customHeight="1">
      <c r="B131" s="179"/>
      <c r="C131" s="213" t="s">
        <v>212</v>
      </c>
      <c r="D131" s="213" t="s">
        <v>201</v>
      </c>
      <c r="E131" s="214" t="s">
        <v>569</v>
      </c>
      <c r="F131" s="215" t="s">
        <v>570</v>
      </c>
      <c r="G131" s="215"/>
      <c r="H131" s="215"/>
      <c r="I131" s="215"/>
      <c r="J131" s="216" t="s">
        <v>204</v>
      </c>
      <c r="K131" s="217">
        <v>211</v>
      </c>
      <c r="L131" s="218">
        <v>0</v>
      </c>
      <c r="M131" s="218"/>
      <c r="N131" s="217">
        <f>ROUND(L131*K131,2)</f>
        <v>0</v>
      </c>
      <c r="O131" s="217"/>
      <c r="P131" s="217"/>
      <c r="Q131" s="217"/>
      <c r="R131" s="183"/>
      <c r="T131" s="219" t="s">
        <v>5</v>
      </c>
      <c r="U131" s="54" t="s">
        <v>43</v>
      </c>
      <c r="V131" s="45"/>
      <c r="W131" s="220">
        <f>V131*K131</f>
        <v>0</v>
      </c>
      <c r="X131" s="220">
        <v>0</v>
      </c>
      <c r="Y131" s="220">
        <f>X131*K131</f>
        <v>0</v>
      </c>
      <c r="Z131" s="220">
        <v>0</v>
      </c>
      <c r="AA131" s="221">
        <f>Z131*K131</f>
        <v>0</v>
      </c>
      <c r="AR131" s="20" t="s">
        <v>205</v>
      </c>
      <c r="AT131" s="20" t="s">
        <v>201</v>
      </c>
      <c r="AU131" s="20" t="s">
        <v>83</v>
      </c>
      <c r="AY131" s="20" t="s">
        <v>200</v>
      </c>
      <c r="BE131" s="144">
        <f>IF(U131="základná",N131,0)</f>
        <v>0</v>
      </c>
      <c r="BF131" s="144">
        <f>IF(U131="znížená",N131,0)</f>
        <v>0</v>
      </c>
      <c r="BG131" s="144">
        <f>IF(U131="zákl. prenesená",N131,0)</f>
        <v>0</v>
      </c>
      <c r="BH131" s="144">
        <f>IF(U131="zníž. prenesená",N131,0)</f>
        <v>0</v>
      </c>
      <c r="BI131" s="144">
        <f>IF(U131="nulová",N131,0)</f>
        <v>0</v>
      </c>
      <c r="BJ131" s="20" t="s">
        <v>88</v>
      </c>
      <c r="BK131" s="144">
        <f>ROUND(L131*K131,2)</f>
        <v>0</v>
      </c>
      <c r="BL131" s="20" t="s">
        <v>205</v>
      </c>
      <c r="BM131" s="20" t="s">
        <v>223</v>
      </c>
    </row>
    <row r="132" spans="2:65" s="1" customFormat="1" ht="16.5" customHeight="1">
      <c r="B132" s="179"/>
      <c r="C132" s="213" t="s">
        <v>224</v>
      </c>
      <c r="D132" s="213" t="s">
        <v>201</v>
      </c>
      <c r="E132" s="214" t="s">
        <v>571</v>
      </c>
      <c r="F132" s="215" t="s">
        <v>572</v>
      </c>
      <c r="G132" s="215"/>
      <c r="H132" s="215"/>
      <c r="I132" s="215"/>
      <c r="J132" s="216" t="s">
        <v>204</v>
      </c>
      <c r="K132" s="217">
        <v>3735</v>
      </c>
      <c r="L132" s="218">
        <v>0</v>
      </c>
      <c r="M132" s="218"/>
      <c r="N132" s="217">
        <f>ROUND(L132*K132,2)</f>
        <v>0</v>
      </c>
      <c r="O132" s="217"/>
      <c r="P132" s="217"/>
      <c r="Q132" s="217"/>
      <c r="R132" s="183"/>
      <c r="T132" s="219" t="s">
        <v>5</v>
      </c>
      <c r="U132" s="54" t="s">
        <v>43</v>
      </c>
      <c r="V132" s="45"/>
      <c r="W132" s="220">
        <f>V132*K132</f>
        <v>0</v>
      </c>
      <c r="X132" s="220">
        <v>0</v>
      </c>
      <c r="Y132" s="220">
        <f>X132*K132</f>
        <v>0</v>
      </c>
      <c r="Z132" s="220">
        <v>0</v>
      </c>
      <c r="AA132" s="221">
        <f>Z132*K132</f>
        <v>0</v>
      </c>
      <c r="AR132" s="20" t="s">
        <v>205</v>
      </c>
      <c r="AT132" s="20" t="s">
        <v>201</v>
      </c>
      <c r="AU132" s="20" t="s">
        <v>83</v>
      </c>
      <c r="AY132" s="20" t="s">
        <v>200</v>
      </c>
      <c r="BE132" s="144">
        <f>IF(U132="základná",N132,0)</f>
        <v>0</v>
      </c>
      <c r="BF132" s="144">
        <f>IF(U132="znížená",N132,0)</f>
        <v>0</v>
      </c>
      <c r="BG132" s="144">
        <f>IF(U132="zákl. prenesená",N132,0)</f>
        <v>0</v>
      </c>
      <c r="BH132" s="144">
        <f>IF(U132="zníž. prenesená",N132,0)</f>
        <v>0</v>
      </c>
      <c r="BI132" s="144">
        <f>IF(U132="nulová",N132,0)</f>
        <v>0</v>
      </c>
      <c r="BJ132" s="20" t="s">
        <v>88</v>
      </c>
      <c r="BK132" s="144">
        <f>ROUND(L132*K132,2)</f>
        <v>0</v>
      </c>
      <c r="BL132" s="20" t="s">
        <v>205</v>
      </c>
      <c r="BM132" s="20" t="s">
        <v>227</v>
      </c>
    </row>
    <row r="133" spans="2:65" s="1" customFormat="1" ht="38.25" customHeight="1">
      <c r="B133" s="179"/>
      <c r="C133" s="213" t="s">
        <v>216</v>
      </c>
      <c r="D133" s="213" t="s">
        <v>201</v>
      </c>
      <c r="E133" s="214" t="s">
        <v>573</v>
      </c>
      <c r="F133" s="215" t="s">
        <v>574</v>
      </c>
      <c r="G133" s="215"/>
      <c r="H133" s="215"/>
      <c r="I133" s="215"/>
      <c r="J133" s="216" t="s">
        <v>204</v>
      </c>
      <c r="K133" s="217">
        <v>1025</v>
      </c>
      <c r="L133" s="218">
        <v>0</v>
      </c>
      <c r="M133" s="218"/>
      <c r="N133" s="217">
        <f>ROUND(L133*K133,2)</f>
        <v>0</v>
      </c>
      <c r="O133" s="217"/>
      <c r="P133" s="217"/>
      <c r="Q133" s="217"/>
      <c r="R133" s="183"/>
      <c r="T133" s="219" t="s">
        <v>5</v>
      </c>
      <c r="U133" s="54" t="s">
        <v>43</v>
      </c>
      <c r="V133" s="45"/>
      <c r="W133" s="220">
        <f>V133*K133</f>
        <v>0</v>
      </c>
      <c r="X133" s="220">
        <v>0</v>
      </c>
      <c r="Y133" s="220">
        <f>X133*K133</f>
        <v>0</v>
      </c>
      <c r="Z133" s="220">
        <v>0</v>
      </c>
      <c r="AA133" s="221">
        <f>Z133*K133</f>
        <v>0</v>
      </c>
      <c r="AR133" s="20" t="s">
        <v>205</v>
      </c>
      <c r="AT133" s="20" t="s">
        <v>201</v>
      </c>
      <c r="AU133" s="20" t="s">
        <v>83</v>
      </c>
      <c r="AY133" s="20" t="s">
        <v>200</v>
      </c>
      <c r="BE133" s="144">
        <f>IF(U133="základná",N133,0)</f>
        <v>0</v>
      </c>
      <c r="BF133" s="144">
        <f>IF(U133="znížená",N133,0)</f>
        <v>0</v>
      </c>
      <c r="BG133" s="144">
        <f>IF(U133="zákl. prenesená",N133,0)</f>
        <v>0</v>
      </c>
      <c r="BH133" s="144">
        <f>IF(U133="zníž. prenesená",N133,0)</f>
        <v>0</v>
      </c>
      <c r="BI133" s="144">
        <f>IF(U133="nulová",N133,0)</f>
        <v>0</v>
      </c>
      <c r="BJ133" s="20" t="s">
        <v>88</v>
      </c>
      <c r="BK133" s="144">
        <f>ROUND(L133*K133,2)</f>
        <v>0</v>
      </c>
      <c r="BL133" s="20" t="s">
        <v>205</v>
      </c>
      <c r="BM133" s="20" t="s">
        <v>230</v>
      </c>
    </row>
    <row r="134" spans="2:65" s="1" customFormat="1" ht="25.5" customHeight="1">
      <c r="B134" s="179"/>
      <c r="C134" s="213" t="s">
        <v>231</v>
      </c>
      <c r="D134" s="213" t="s">
        <v>201</v>
      </c>
      <c r="E134" s="214" t="s">
        <v>575</v>
      </c>
      <c r="F134" s="215" t="s">
        <v>576</v>
      </c>
      <c r="G134" s="215"/>
      <c r="H134" s="215"/>
      <c r="I134" s="215"/>
      <c r="J134" s="216" t="s">
        <v>208</v>
      </c>
      <c r="K134" s="217">
        <v>1042</v>
      </c>
      <c r="L134" s="218">
        <v>0</v>
      </c>
      <c r="M134" s="218"/>
      <c r="N134" s="217">
        <f>ROUND(L134*K134,2)</f>
        <v>0</v>
      </c>
      <c r="O134" s="217"/>
      <c r="P134" s="217"/>
      <c r="Q134" s="217"/>
      <c r="R134" s="183"/>
      <c r="T134" s="219" t="s">
        <v>5</v>
      </c>
      <c r="U134" s="54" t="s">
        <v>43</v>
      </c>
      <c r="V134" s="45"/>
      <c r="W134" s="220">
        <f>V134*K134</f>
        <v>0</v>
      </c>
      <c r="X134" s="220">
        <v>0</v>
      </c>
      <c r="Y134" s="220">
        <f>X134*K134</f>
        <v>0</v>
      </c>
      <c r="Z134" s="220">
        <v>0</v>
      </c>
      <c r="AA134" s="221">
        <f>Z134*K134</f>
        <v>0</v>
      </c>
      <c r="AR134" s="20" t="s">
        <v>205</v>
      </c>
      <c r="AT134" s="20" t="s">
        <v>201</v>
      </c>
      <c r="AU134" s="20" t="s">
        <v>83</v>
      </c>
      <c r="AY134" s="20" t="s">
        <v>200</v>
      </c>
      <c r="BE134" s="144">
        <f>IF(U134="základná",N134,0)</f>
        <v>0</v>
      </c>
      <c r="BF134" s="144">
        <f>IF(U134="znížená",N134,0)</f>
        <v>0</v>
      </c>
      <c r="BG134" s="144">
        <f>IF(U134="zákl. prenesená",N134,0)</f>
        <v>0</v>
      </c>
      <c r="BH134" s="144">
        <f>IF(U134="zníž. prenesená",N134,0)</f>
        <v>0</v>
      </c>
      <c r="BI134" s="144">
        <f>IF(U134="nulová",N134,0)</f>
        <v>0</v>
      </c>
      <c r="BJ134" s="20" t="s">
        <v>88</v>
      </c>
      <c r="BK134" s="144">
        <f>ROUND(L134*K134,2)</f>
        <v>0</v>
      </c>
      <c r="BL134" s="20" t="s">
        <v>205</v>
      </c>
      <c r="BM134" s="20" t="s">
        <v>235</v>
      </c>
    </row>
    <row r="135" spans="2:65" s="1" customFormat="1" ht="16.5" customHeight="1">
      <c r="B135" s="179"/>
      <c r="C135" s="213" t="s">
        <v>220</v>
      </c>
      <c r="D135" s="213" t="s">
        <v>201</v>
      </c>
      <c r="E135" s="214" t="s">
        <v>577</v>
      </c>
      <c r="F135" s="215" t="s">
        <v>578</v>
      </c>
      <c r="G135" s="215"/>
      <c r="H135" s="215"/>
      <c r="I135" s="215"/>
      <c r="J135" s="216" t="s">
        <v>204</v>
      </c>
      <c r="K135" s="217">
        <v>67</v>
      </c>
      <c r="L135" s="218">
        <v>0</v>
      </c>
      <c r="M135" s="218"/>
      <c r="N135" s="217">
        <f>ROUND(L135*K135,2)</f>
        <v>0</v>
      </c>
      <c r="O135" s="217"/>
      <c r="P135" s="217"/>
      <c r="Q135" s="217"/>
      <c r="R135" s="183"/>
      <c r="T135" s="219" t="s">
        <v>5</v>
      </c>
      <c r="U135" s="54" t="s">
        <v>43</v>
      </c>
      <c r="V135" s="45"/>
      <c r="W135" s="220">
        <f>V135*K135</f>
        <v>0</v>
      </c>
      <c r="X135" s="220">
        <v>0</v>
      </c>
      <c r="Y135" s="220">
        <f>X135*K135</f>
        <v>0</v>
      </c>
      <c r="Z135" s="220">
        <v>0</v>
      </c>
      <c r="AA135" s="221">
        <f>Z135*K135</f>
        <v>0</v>
      </c>
      <c r="AR135" s="20" t="s">
        <v>205</v>
      </c>
      <c r="AT135" s="20" t="s">
        <v>201</v>
      </c>
      <c r="AU135" s="20" t="s">
        <v>83</v>
      </c>
      <c r="AY135" s="20" t="s">
        <v>200</v>
      </c>
      <c r="BE135" s="144">
        <f>IF(U135="základná",N135,0)</f>
        <v>0</v>
      </c>
      <c r="BF135" s="144">
        <f>IF(U135="znížená",N135,0)</f>
        <v>0</v>
      </c>
      <c r="BG135" s="144">
        <f>IF(U135="zákl. prenesená",N135,0)</f>
        <v>0</v>
      </c>
      <c r="BH135" s="144">
        <f>IF(U135="zníž. prenesená",N135,0)</f>
        <v>0</v>
      </c>
      <c r="BI135" s="144">
        <f>IF(U135="nulová",N135,0)</f>
        <v>0</v>
      </c>
      <c r="BJ135" s="20" t="s">
        <v>88</v>
      </c>
      <c r="BK135" s="144">
        <f>ROUND(L135*K135,2)</f>
        <v>0</v>
      </c>
      <c r="BL135" s="20" t="s">
        <v>205</v>
      </c>
      <c r="BM135" s="20" t="s">
        <v>10</v>
      </c>
    </row>
    <row r="136" spans="2:65" s="1" customFormat="1" ht="25.5" customHeight="1">
      <c r="B136" s="179"/>
      <c r="C136" s="213" t="s">
        <v>238</v>
      </c>
      <c r="D136" s="213" t="s">
        <v>201</v>
      </c>
      <c r="E136" s="214" t="s">
        <v>579</v>
      </c>
      <c r="F136" s="215" t="s">
        <v>580</v>
      </c>
      <c r="G136" s="215"/>
      <c r="H136" s="215"/>
      <c r="I136" s="215"/>
      <c r="J136" s="216" t="s">
        <v>204</v>
      </c>
      <c r="K136" s="217">
        <v>78.2</v>
      </c>
      <c r="L136" s="218">
        <v>0</v>
      </c>
      <c r="M136" s="218"/>
      <c r="N136" s="217">
        <f>ROUND(L136*K136,2)</f>
        <v>0</v>
      </c>
      <c r="O136" s="217"/>
      <c r="P136" s="217"/>
      <c r="Q136" s="217"/>
      <c r="R136" s="183"/>
      <c r="T136" s="219" t="s">
        <v>5</v>
      </c>
      <c r="U136" s="54" t="s">
        <v>43</v>
      </c>
      <c r="V136" s="45"/>
      <c r="W136" s="220">
        <f>V136*K136</f>
        <v>0</v>
      </c>
      <c r="X136" s="220">
        <v>0</v>
      </c>
      <c r="Y136" s="220">
        <f>X136*K136</f>
        <v>0</v>
      </c>
      <c r="Z136" s="220">
        <v>0</v>
      </c>
      <c r="AA136" s="221">
        <f>Z136*K136</f>
        <v>0</v>
      </c>
      <c r="AR136" s="20" t="s">
        <v>205</v>
      </c>
      <c r="AT136" s="20" t="s">
        <v>201</v>
      </c>
      <c r="AU136" s="20" t="s">
        <v>83</v>
      </c>
      <c r="AY136" s="20" t="s">
        <v>200</v>
      </c>
      <c r="BE136" s="144">
        <f>IF(U136="základná",N136,0)</f>
        <v>0</v>
      </c>
      <c r="BF136" s="144">
        <f>IF(U136="znížená",N136,0)</f>
        <v>0</v>
      </c>
      <c r="BG136" s="144">
        <f>IF(U136="zákl. prenesená",N136,0)</f>
        <v>0</v>
      </c>
      <c r="BH136" s="144">
        <f>IF(U136="zníž. prenesená",N136,0)</f>
        <v>0</v>
      </c>
      <c r="BI136" s="144">
        <f>IF(U136="nulová",N136,0)</f>
        <v>0</v>
      </c>
      <c r="BJ136" s="20" t="s">
        <v>88</v>
      </c>
      <c r="BK136" s="144">
        <f>ROUND(L136*K136,2)</f>
        <v>0</v>
      </c>
      <c r="BL136" s="20" t="s">
        <v>205</v>
      </c>
      <c r="BM136" s="20" t="s">
        <v>241</v>
      </c>
    </row>
    <row r="137" spans="2:65" s="1" customFormat="1" ht="25.5" customHeight="1">
      <c r="B137" s="179"/>
      <c r="C137" s="213" t="s">
        <v>223</v>
      </c>
      <c r="D137" s="213" t="s">
        <v>201</v>
      </c>
      <c r="E137" s="214" t="s">
        <v>581</v>
      </c>
      <c r="F137" s="215" t="s">
        <v>582</v>
      </c>
      <c r="G137" s="215"/>
      <c r="H137" s="215"/>
      <c r="I137" s="215"/>
      <c r="J137" s="216" t="s">
        <v>204</v>
      </c>
      <c r="K137" s="217">
        <v>116.3</v>
      </c>
      <c r="L137" s="218">
        <v>0</v>
      </c>
      <c r="M137" s="218"/>
      <c r="N137" s="217">
        <f>ROUND(L137*K137,2)</f>
        <v>0</v>
      </c>
      <c r="O137" s="217"/>
      <c r="P137" s="217"/>
      <c r="Q137" s="217"/>
      <c r="R137" s="183"/>
      <c r="T137" s="219" t="s">
        <v>5</v>
      </c>
      <c r="U137" s="54" t="s">
        <v>43</v>
      </c>
      <c r="V137" s="45"/>
      <c r="W137" s="220">
        <f>V137*K137</f>
        <v>0</v>
      </c>
      <c r="X137" s="220">
        <v>0</v>
      </c>
      <c r="Y137" s="220">
        <f>X137*K137</f>
        <v>0</v>
      </c>
      <c r="Z137" s="220">
        <v>0</v>
      </c>
      <c r="AA137" s="221">
        <f>Z137*K137</f>
        <v>0</v>
      </c>
      <c r="AR137" s="20" t="s">
        <v>205</v>
      </c>
      <c r="AT137" s="20" t="s">
        <v>201</v>
      </c>
      <c r="AU137" s="20" t="s">
        <v>83</v>
      </c>
      <c r="AY137" s="20" t="s">
        <v>200</v>
      </c>
      <c r="BE137" s="144">
        <f>IF(U137="základná",N137,0)</f>
        <v>0</v>
      </c>
      <c r="BF137" s="144">
        <f>IF(U137="znížená",N137,0)</f>
        <v>0</v>
      </c>
      <c r="BG137" s="144">
        <f>IF(U137="zákl. prenesená",N137,0)</f>
        <v>0</v>
      </c>
      <c r="BH137" s="144">
        <f>IF(U137="zníž. prenesená",N137,0)</f>
        <v>0</v>
      </c>
      <c r="BI137" s="144">
        <f>IF(U137="nulová",N137,0)</f>
        <v>0</v>
      </c>
      <c r="BJ137" s="20" t="s">
        <v>88</v>
      </c>
      <c r="BK137" s="144">
        <f>ROUND(L137*K137,2)</f>
        <v>0</v>
      </c>
      <c r="BL137" s="20" t="s">
        <v>205</v>
      </c>
      <c r="BM137" s="20" t="s">
        <v>244</v>
      </c>
    </row>
    <row r="138" spans="2:65" s="1" customFormat="1" ht="25.5" customHeight="1">
      <c r="B138" s="179"/>
      <c r="C138" s="213" t="s">
        <v>245</v>
      </c>
      <c r="D138" s="213" t="s">
        <v>201</v>
      </c>
      <c r="E138" s="214" t="s">
        <v>583</v>
      </c>
      <c r="F138" s="215" t="s">
        <v>584</v>
      </c>
      <c r="G138" s="215"/>
      <c r="H138" s="215"/>
      <c r="I138" s="215"/>
      <c r="J138" s="216" t="s">
        <v>208</v>
      </c>
      <c r="K138" s="217">
        <v>21.6</v>
      </c>
      <c r="L138" s="218">
        <v>0</v>
      </c>
      <c r="M138" s="218"/>
      <c r="N138" s="217">
        <f>ROUND(L138*K138,2)</f>
        <v>0</v>
      </c>
      <c r="O138" s="217"/>
      <c r="P138" s="217"/>
      <c r="Q138" s="217"/>
      <c r="R138" s="183"/>
      <c r="T138" s="219" t="s">
        <v>5</v>
      </c>
      <c r="U138" s="54" t="s">
        <v>43</v>
      </c>
      <c r="V138" s="45"/>
      <c r="W138" s="220">
        <f>V138*K138</f>
        <v>0</v>
      </c>
      <c r="X138" s="220">
        <v>0.30994</v>
      </c>
      <c r="Y138" s="220">
        <f>X138*K138</f>
        <v>6.694704000000001</v>
      </c>
      <c r="Z138" s="220">
        <v>0</v>
      </c>
      <c r="AA138" s="221">
        <f>Z138*K138</f>
        <v>0</v>
      </c>
      <c r="AR138" s="20" t="s">
        <v>205</v>
      </c>
      <c r="AT138" s="20" t="s">
        <v>201</v>
      </c>
      <c r="AU138" s="20" t="s">
        <v>83</v>
      </c>
      <c r="AY138" s="20" t="s">
        <v>200</v>
      </c>
      <c r="BE138" s="144">
        <f>IF(U138="základná",N138,0)</f>
        <v>0</v>
      </c>
      <c r="BF138" s="144">
        <f>IF(U138="znížená",N138,0)</f>
        <v>0</v>
      </c>
      <c r="BG138" s="144">
        <f>IF(U138="zákl. prenesená",N138,0)</f>
        <v>0</v>
      </c>
      <c r="BH138" s="144">
        <f>IF(U138="zníž. prenesená",N138,0)</f>
        <v>0</v>
      </c>
      <c r="BI138" s="144">
        <f>IF(U138="nulová",N138,0)</f>
        <v>0</v>
      </c>
      <c r="BJ138" s="20" t="s">
        <v>88</v>
      </c>
      <c r="BK138" s="144">
        <f>ROUND(L138*K138,2)</f>
        <v>0</v>
      </c>
      <c r="BL138" s="20" t="s">
        <v>205</v>
      </c>
      <c r="BM138" s="20" t="s">
        <v>248</v>
      </c>
    </row>
    <row r="139" spans="2:65" s="1" customFormat="1" ht="25.5" customHeight="1">
      <c r="B139" s="179"/>
      <c r="C139" s="213" t="s">
        <v>227</v>
      </c>
      <c r="D139" s="213" t="s">
        <v>201</v>
      </c>
      <c r="E139" s="214" t="s">
        <v>585</v>
      </c>
      <c r="F139" s="215" t="s">
        <v>586</v>
      </c>
      <c r="G139" s="215"/>
      <c r="H139" s="215"/>
      <c r="I139" s="215"/>
      <c r="J139" s="216" t="s">
        <v>208</v>
      </c>
      <c r="K139" s="217">
        <v>751</v>
      </c>
      <c r="L139" s="218">
        <v>0</v>
      </c>
      <c r="M139" s="218"/>
      <c r="N139" s="217">
        <f>ROUND(L139*K139,2)</f>
        <v>0</v>
      </c>
      <c r="O139" s="217"/>
      <c r="P139" s="217"/>
      <c r="Q139" s="217"/>
      <c r="R139" s="183"/>
      <c r="T139" s="219" t="s">
        <v>5</v>
      </c>
      <c r="U139" s="54" t="s">
        <v>43</v>
      </c>
      <c r="V139" s="45"/>
      <c r="W139" s="220">
        <f>V139*K139</f>
        <v>0</v>
      </c>
      <c r="X139" s="220">
        <v>0</v>
      </c>
      <c r="Y139" s="220">
        <f>X139*K139</f>
        <v>0</v>
      </c>
      <c r="Z139" s="220">
        <v>0</v>
      </c>
      <c r="AA139" s="221">
        <f>Z139*K139</f>
        <v>0</v>
      </c>
      <c r="AR139" s="20" t="s">
        <v>205</v>
      </c>
      <c r="AT139" s="20" t="s">
        <v>201</v>
      </c>
      <c r="AU139" s="20" t="s">
        <v>83</v>
      </c>
      <c r="AY139" s="20" t="s">
        <v>200</v>
      </c>
      <c r="BE139" s="144">
        <f>IF(U139="základná",N139,0)</f>
        <v>0</v>
      </c>
      <c r="BF139" s="144">
        <f>IF(U139="znížená",N139,0)</f>
        <v>0</v>
      </c>
      <c r="BG139" s="144">
        <f>IF(U139="zákl. prenesená",N139,0)</f>
        <v>0</v>
      </c>
      <c r="BH139" s="144">
        <f>IF(U139="zníž. prenesená",N139,0)</f>
        <v>0</v>
      </c>
      <c r="BI139" s="144">
        <f>IF(U139="nulová",N139,0)</f>
        <v>0</v>
      </c>
      <c r="BJ139" s="20" t="s">
        <v>88</v>
      </c>
      <c r="BK139" s="144">
        <f>ROUND(L139*K139,2)</f>
        <v>0</v>
      </c>
      <c r="BL139" s="20" t="s">
        <v>205</v>
      </c>
      <c r="BM139" s="20" t="s">
        <v>252</v>
      </c>
    </row>
    <row r="140" spans="2:63" s="9" customFormat="1" ht="37.4" customHeight="1">
      <c r="B140" s="201"/>
      <c r="C140" s="202"/>
      <c r="D140" s="203" t="s">
        <v>555</v>
      </c>
      <c r="E140" s="203"/>
      <c r="F140" s="203"/>
      <c r="G140" s="203"/>
      <c r="H140" s="203"/>
      <c r="I140" s="203"/>
      <c r="J140" s="203"/>
      <c r="K140" s="203"/>
      <c r="L140" s="203"/>
      <c r="M140" s="203"/>
      <c r="N140" s="222">
        <f>BK140</f>
        <v>0</v>
      </c>
      <c r="O140" s="223"/>
      <c r="P140" s="223"/>
      <c r="Q140" s="223"/>
      <c r="R140" s="206"/>
      <c r="T140" s="207"/>
      <c r="U140" s="202"/>
      <c r="V140" s="202"/>
      <c r="W140" s="208">
        <f>SUM(W141:W142)</f>
        <v>0</v>
      </c>
      <c r="X140" s="202"/>
      <c r="Y140" s="208">
        <f>SUM(Y141:Y142)</f>
        <v>0</v>
      </c>
      <c r="Z140" s="202"/>
      <c r="AA140" s="209">
        <f>SUM(AA141:AA142)</f>
        <v>0</v>
      </c>
      <c r="AR140" s="210" t="s">
        <v>83</v>
      </c>
      <c r="AT140" s="211" t="s">
        <v>75</v>
      </c>
      <c r="AU140" s="211" t="s">
        <v>76</v>
      </c>
      <c r="AY140" s="210" t="s">
        <v>200</v>
      </c>
      <c r="BK140" s="212">
        <f>SUM(BK141:BK142)</f>
        <v>0</v>
      </c>
    </row>
    <row r="141" spans="2:65" s="1" customFormat="1" ht="25.5" customHeight="1">
      <c r="B141" s="179"/>
      <c r="C141" s="213" t="s">
        <v>253</v>
      </c>
      <c r="D141" s="213" t="s">
        <v>201</v>
      </c>
      <c r="E141" s="214" t="s">
        <v>587</v>
      </c>
      <c r="F141" s="215" t="s">
        <v>588</v>
      </c>
      <c r="G141" s="215"/>
      <c r="H141" s="215"/>
      <c r="I141" s="215"/>
      <c r="J141" s="216" t="s">
        <v>204</v>
      </c>
      <c r="K141" s="217">
        <v>20.94</v>
      </c>
      <c r="L141" s="218">
        <v>0</v>
      </c>
      <c r="M141" s="218"/>
      <c r="N141" s="217">
        <f>ROUND(L141*K141,2)</f>
        <v>0</v>
      </c>
      <c r="O141" s="217"/>
      <c r="P141" s="217"/>
      <c r="Q141" s="217"/>
      <c r="R141" s="183"/>
      <c r="T141" s="219" t="s">
        <v>5</v>
      </c>
      <c r="U141" s="54" t="s">
        <v>43</v>
      </c>
      <c r="V141" s="45"/>
      <c r="W141" s="220">
        <f>V141*K141</f>
        <v>0</v>
      </c>
      <c r="X141" s="220">
        <v>0</v>
      </c>
      <c r="Y141" s="220">
        <f>X141*K141</f>
        <v>0</v>
      </c>
      <c r="Z141" s="220">
        <v>0</v>
      </c>
      <c r="AA141" s="221">
        <f>Z141*K141</f>
        <v>0</v>
      </c>
      <c r="AR141" s="20" t="s">
        <v>205</v>
      </c>
      <c r="AT141" s="20" t="s">
        <v>201</v>
      </c>
      <c r="AU141" s="20" t="s">
        <v>83</v>
      </c>
      <c r="AY141" s="20" t="s">
        <v>200</v>
      </c>
      <c r="BE141" s="144">
        <f>IF(U141="základná",N141,0)</f>
        <v>0</v>
      </c>
      <c r="BF141" s="144">
        <f>IF(U141="znížená",N141,0)</f>
        <v>0</v>
      </c>
      <c r="BG141" s="144">
        <f>IF(U141="zákl. prenesená",N141,0)</f>
        <v>0</v>
      </c>
      <c r="BH141" s="144">
        <f>IF(U141="zníž. prenesená",N141,0)</f>
        <v>0</v>
      </c>
      <c r="BI141" s="144">
        <f>IF(U141="nulová",N141,0)</f>
        <v>0</v>
      </c>
      <c r="BJ141" s="20" t="s">
        <v>88</v>
      </c>
      <c r="BK141" s="144">
        <f>ROUND(L141*K141,2)</f>
        <v>0</v>
      </c>
      <c r="BL141" s="20" t="s">
        <v>205</v>
      </c>
      <c r="BM141" s="20" t="s">
        <v>256</v>
      </c>
    </row>
    <row r="142" spans="2:65" s="1" customFormat="1" ht="25.5" customHeight="1">
      <c r="B142" s="179"/>
      <c r="C142" s="213" t="s">
        <v>230</v>
      </c>
      <c r="D142" s="213" t="s">
        <v>201</v>
      </c>
      <c r="E142" s="214" t="s">
        <v>589</v>
      </c>
      <c r="F142" s="215" t="s">
        <v>580</v>
      </c>
      <c r="G142" s="215"/>
      <c r="H142" s="215"/>
      <c r="I142" s="215"/>
      <c r="J142" s="216" t="s">
        <v>204</v>
      </c>
      <c r="K142" s="217">
        <v>16.8</v>
      </c>
      <c r="L142" s="218">
        <v>0</v>
      </c>
      <c r="M142" s="218"/>
      <c r="N142" s="217">
        <f>ROUND(L142*K142,2)</f>
        <v>0</v>
      </c>
      <c r="O142" s="217"/>
      <c r="P142" s="217"/>
      <c r="Q142" s="217"/>
      <c r="R142" s="183"/>
      <c r="T142" s="219" t="s">
        <v>5</v>
      </c>
      <c r="U142" s="54" t="s">
        <v>43</v>
      </c>
      <c r="V142" s="45"/>
      <c r="W142" s="220">
        <f>V142*K142</f>
        <v>0</v>
      </c>
      <c r="X142" s="220">
        <v>0</v>
      </c>
      <c r="Y142" s="220">
        <f>X142*K142</f>
        <v>0</v>
      </c>
      <c r="Z142" s="220">
        <v>0</v>
      </c>
      <c r="AA142" s="221">
        <f>Z142*K142</f>
        <v>0</v>
      </c>
      <c r="AR142" s="20" t="s">
        <v>205</v>
      </c>
      <c r="AT142" s="20" t="s">
        <v>201</v>
      </c>
      <c r="AU142" s="20" t="s">
        <v>83</v>
      </c>
      <c r="AY142" s="20" t="s">
        <v>200</v>
      </c>
      <c r="BE142" s="144">
        <f>IF(U142="základná",N142,0)</f>
        <v>0</v>
      </c>
      <c r="BF142" s="144">
        <f>IF(U142="znížená",N142,0)</f>
        <v>0</v>
      </c>
      <c r="BG142" s="144">
        <f>IF(U142="zákl. prenesená",N142,0)</f>
        <v>0</v>
      </c>
      <c r="BH142" s="144">
        <f>IF(U142="zníž. prenesená",N142,0)</f>
        <v>0</v>
      </c>
      <c r="BI142" s="144">
        <f>IF(U142="nulová",N142,0)</f>
        <v>0</v>
      </c>
      <c r="BJ142" s="20" t="s">
        <v>88</v>
      </c>
      <c r="BK142" s="144">
        <f>ROUND(L142*K142,2)</f>
        <v>0</v>
      </c>
      <c r="BL142" s="20" t="s">
        <v>205</v>
      </c>
      <c r="BM142" s="20" t="s">
        <v>259</v>
      </c>
    </row>
    <row r="143" spans="2:63" s="9" customFormat="1" ht="37.4" customHeight="1">
      <c r="B143" s="201"/>
      <c r="C143" s="202"/>
      <c r="D143" s="203" t="s">
        <v>556</v>
      </c>
      <c r="E143" s="203"/>
      <c r="F143" s="203"/>
      <c r="G143" s="203"/>
      <c r="H143" s="203"/>
      <c r="I143" s="203"/>
      <c r="J143" s="203"/>
      <c r="K143" s="203"/>
      <c r="L143" s="203"/>
      <c r="M143" s="203"/>
      <c r="N143" s="222">
        <f>BK143</f>
        <v>0</v>
      </c>
      <c r="O143" s="223"/>
      <c r="P143" s="223"/>
      <c r="Q143" s="223"/>
      <c r="R143" s="206"/>
      <c r="T143" s="207"/>
      <c r="U143" s="202"/>
      <c r="V143" s="202"/>
      <c r="W143" s="208">
        <f>SUM(W144:W150)</f>
        <v>0</v>
      </c>
      <c r="X143" s="202"/>
      <c r="Y143" s="208">
        <f>SUM(Y144:Y150)</f>
        <v>49.15976</v>
      </c>
      <c r="Z143" s="202"/>
      <c r="AA143" s="209">
        <f>SUM(AA144:AA150)</f>
        <v>0</v>
      </c>
      <c r="AR143" s="210" t="s">
        <v>83</v>
      </c>
      <c r="AT143" s="211" t="s">
        <v>75</v>
      </c>
      <c r="AU143" s="211" t="s">
        <v>76</v>
      </c>
      <c r="AY143" s="210" t="s">
        <v>200</v>
      </c>
      <c r="BK143" s="212">
        <f>SUM(BK144:BK150)</f>
        <v>0</v>
      </c>
    </row>
    <row r="144" spans="2:65" s="1" customFormat="1" ht="25.5" customHeight="1">
      <c r="B144" s="179"/>
      <c r="C144" s="213" t="s">
        <v>260</v>
      </c>
      <c r="D144" s="213" t="s">
        <v>201</v>
      </c>
      <c r="E144" s="214" t="s">
        <v>590</v>
      </c>
      <c r="F144" s="215" t="s">
        <v>591</v>
      </c>
      <c r="G144" s="215"/>
      <c r="H144" s="215"/>
      <c r="I144" s="215"/>
      <c r="J144" s="216" t="s">
        <v>204</v>
      </c>
      <c r="K144" s="217">
        <v>15</v>
      </c>
      <c r="L144" s="218">
        <v>0</v>
      </c>
      <c r="M144" s="218"/>
      <c r="N144" s="217">
        <f>ROUND(L144*K144,2)</f>
        <v>0</v>
      </c>
      <c r="O144" s="217"/>
      <c r="P144" s="217"/>
      <c r="Q144" s="217"/>
      <c r="R144" s="183"/>
      <c r="T144" s="219" t="s">
        <v>5</v>
      </c>
      <c r="U144" s="54" t="s">
        <v>43</v>
      </c>
      <c r="V144" s="45"/>
      <c r="W144" s="220">
        <f>V144*K144</f>
        <v>0</v>
      </c>
      <c r="X144" s="220">
        <v>0</v>
      </c>
      <c r="Y144" s="220">
        <f>X144*K144</f>
        <v>0</v>
      </c>
      <c r="Z144" s="220">
        <v>0</v>
      </c>
      <c r="AA144" s="221">
        <f>Z144*K144</f>
        <v>0</v>
      </c>
      <c r="AR144" s="20" t="s">
        <v>205</v>
      </c>
      <c r="AT144" s="20" t="s">
        <v>201</v>
      </c>
      <c r="AU144" s="20" t="s">
        <v>83</v>
      </c>
      <c r="AY144" s="20" t="s">
        <v>200</v>
      </c>
      <c r="BE144" s="144">
        <f>IF(U144="základná",N144,0)</f>
        <v>0</v>
      </c>
      <c r="BF144" s="144">
        <f>IF(U144="znížená",N144,0)</f>
        <v>0</v>
      </c>
      <c r="BG144" s="144">
        <f>IF(U144="zákl. prenesená",N144,0)</f>
        <v>0</v>
      </c>
      <c r="BH144" s="144">
        <f>IF(U144="zníž. prenesená",N144,0)</f>
        <v>0</v>
      </c>
      <c r="BI144" s="144">
        <f>IF(U144="nulová",N144,0)</f>
        <v>0</v>
      </c>
      <c r="BJ144" s="20" t="s">
        <v>88</v>
      </c>
      <c r="BK144" s="144">
        <f>ROUND(L144*K144,2)</f>
        <v>0</v>
      </c>
      <c r="BL144" s="20" t="s">
        <v>205</v>
      </c>
      <c r="BM144" s="20" t="s">
        <v>263</v>
      </c>
    </row>
    <row r="145" spans="2:65" s="1" customFormat="1" ht="25.5" customHeight="1">
      <c r="B145" s="179"/>
      <c r="C145" s="213" t="s">
        <v>235</v>
      </c>
      <c r="D145" s="213" t="s">
        <v>201</v>
      </c>
      <c r="E145" s="214" t="s">
        <v>587</v>
      </c>
      <c r="F145" s="215" t="s">
        <v>588</v>
      </c>
      <c r="G145" s="215"/>
      <c r="H145" s="215"/>
      <c r="I145" s="215"/>
      <c r="J145" s="216" t="s">
        <v>204</v>
      </c>
      <c r="K145" s="217">
        <v>202</v>
      </c>
      <c r="L145" s="218">
        <v>0</v>
      </c>
      <c r="M145" s="218"/>
      <c r="N145" s="217">
        <f>ROUND(L145*K145,2)</f>
        <v>0</v>
      </c>
      <c r="O145" s="217"/>
      <c r="P145" s="217"/>
      <c r="Q145" s="217"/>
      <c r="R145" s="183"/>
      <c r="T145" s="219" t="s">
        <v>5</v>
      </c>
      <c r="U145" s="54" t="s">
        <v>43</v>
      </c>
      <c r="V145" s="45"/>
      <c r="W145" s="220">
        <f>V145*K145</f>
        <v>0</v>
      </c>
      <c r="X145" s="220">
        <v>0</v>
      </c>
      <c r="Y145" s="220">
        <f>X145*K145</f>
        <v>0</v>
      </c>
      <c r="Z145" s="220">
        <v>0</v>
      </c>
      <c r="AA145" s="221">
        <f>Z145*K145</f>
        <v>0</v>
      </c>
      <c r="AR145" s="20" t="s">
        <v>205</v>
      </c>
      <c r="AT145" s="20" t="s">
        <v>201</v>
      </c>
      <c r="AU145" s="20" t="s">
        <v>83</v>
      </c>
      <c r="AY145" s="20" t="s">
        <v>200</v>
      </c>
      <c r="BE145" s="144">
        <f>IF(U145="základná",N145,0)</f>
        <v>0</v>
      </c>
      <c r="BF145" s="144">
        <f>IF(U145="znížená",N145,0)</f>
        <v>0</v>
      </c>
      <c r="BG145" s="144">
        <f>IF(U145="zákl. prenesená",N145,0)</f>
        <v>0</v>
      </c>
      <c r="BH145" s="144">
        <f>IF(U145="zníž. prenesená",N145,0)</f>
        <v>0</v>
      </c>
      <c r="BI145" s="144">
        <f>IF(U145="nulová",N145,0)</f>
        <v>0</v>
      </c>
      <c r="BJ145" s="20" t="s">
        <v>88</v>
      </c>
      <c r="BK145" s="144">
        <f>ROUND(L145*K145,2)</f>
        <v>0</v>
      </c>
      <c r="BL145" s="20" t="s">
        <v>205</v>
      </c>
      <c r="BM145" s="20" t="s">
        <v>266</v>
      </c>
    </row>
    <row r="146" spans="2:65" s="1" customFormat="1" ht="38.25" customHeight="1">
      <c r="B146" s="179"/>
      <c r="C146" s="213" t="s">
        <v>267</v>
      </c>
      <c r="D146" s="213" t="s">
        <v>201</v>
      </c>
      <c r="E146" s="214" t="s">
        <v>573</v>
      </c>
      <c r="F146" s="215" t="s">
        <v>574</v>
      </c>
      <c r="G146" s="215"/>
      <c r="H146" s="215"/>
      <c r="I146" s="215"/>
      <c r="J146" s="216" t="s">
        <v>204</v>
      </c>
      <c r="K146" s="217">
        <v>155.6</v>
      </c>
      <c r="L146" s="218">
        <v>0</v>
      </c>
      <c r="M146" s="218"/>
      <c r="N146" s="217">
        <f>ROUND(L146*K146,2)</f>
        <v>0</v>
      </c>
      <c r="O146" s="217"/>
      <c r="P146" s="217"/>
      <c r="Q146" s="217"/>
      <c r="R146" s="183"/>
      <c r="T146" s="219" t="s">
        <v>5</v>
      </c>
      <c r="U146" s="54" t="s">
        <v>43</v>
      </c>
      <c r="V146" s="45"/>
      <c r="W146" s="220">
        <f>V146*K146</f>
        <v>0</v>
      </c>
      <c r="X146" s="220">
        <v>0</v>
      </c>
      <c r="Y146" s="220">
        <f>X146*K146</f>
        <v>0</v>
      </c>
      <c r="Z146" s="220">
        <v>0</v>
      </c>
      <c r="AA146" s="221">
        <f>Z146*K146</f>
        <v>0</v>
      </c>
      <c r="AR146" s="20" t="s">
        <v>205</v>
      </c>
      <c r="AT146" s="20" t="s">
        <v>201</v>
      </c>
      <c r="AU146" s="20" t="s">
        <v>83</v>
      </c>
      <c r="AY146" s="20" t="s">
        <v>200</v>
      </c>
      <c r="BE146" s="144">
        <f>IF(U146="základná",N146,0)</f>
        <v>0</v>
      </c>
      <c r="BF146" s="144">
        <f>IF(U146="znížená",N146,0)</f>
        <v>0</v>
      </c>
      <c r="BG146" s="144">
        <f>IF(U146="zákl. prenesená",N146,0)</f>
        <v>0</v>
      </c>
      <c r="BH146" s="144">
        <f>IF(U146="zníž. prenesená",N146,0)</f>
        <v>0</v>
      </c>
      <c r="BI146" s="144">
        <f>IF(U146="nulová",N146,0)</f>
        <v>0</v>
      </c>
      <c r="BJ146" s="20" t="s">
        <v>88</v>
      </c>
      <c r="BK146" s="144">
        <f>ROUND(L146*K146,2)</f>
        <v>0</v>
      </c>
      <c r="BL146" s="20" t="s">
        <v>205</v>
      </c>
      <c r="BM146" s="20" t="s">
        <v>270</v>
      </c>
    </row>
    <row r="147" spans="2:65" s="1" customFormat="1" ht="25.5" customHeight="1">
      <c r="B147" s="179"/>
      <c r="C147" s="213" t="s">
        <v>10</v>
      </c>
      <c r="D147" s="213" t="s">
        <v>201</v>
      </c>
      <c r="E147" s="214" t="s">
        <v>592</v>
      </c>
      <c r="F147" s="215" t="s">
        <v>593</v>
      </c>
      <c r="G147" s="215"/>
      <c r="H147" s="215"/>
      <c r="I147" s="215"/>
      <c r="J147" s="216" t="s">
        <v>204</v>
      </c>
      <c r="K147" s="217">
        <v>30.4</v>
      </c>
      <c r="L147" s="218">
        <v>0</v>
      </c>
      <c r="M147" s="218"/>
      <c r="N147" s="217">
        <f>ROUND(L147*K147,2)</f>
        <v>0</v>
      </c>
      <c r="O147" s="217"/>
      <c r="P147" s="217"/>
      <c r="Q147" s="217"/>
      <c r="R147" s="183"/>
      <c r="T147" s="219" t="s">
        <v>5</v>
      </c>
      <c r="U147" s="54" t="s">
        <v>43</v>
      </c>
      <c r="V147" s="45"/>
      <c r="W147" s="220">
        <f>V147*K147</f>
        <v>0</v>
      </c>
      <c r="X147" s="220">
        <v>0</v>
      </c>
      <c r="Y147" s="220">
        <f>X147*K147</f>
        <v>0</v>
      </c>
      <c r="Z147" s="220">
        <v>0</v>
      </c>
      <c r="AA147" s="221">
        <f>Z147*K147</f>
        <v>0</v>
      </c>
      <c r="AR147" s="20" t="s">
        <v>205</v>
      </c>
      <c r="AT147" s="20" t="s">
        <v>201</v>
      </c>
      <c r="AU147" s="20" t="s">
        <v>83</v>
      </c>
      <c r="AY147" s="20" t="s">
        <v>200</v>
      </c>
      <c r="BE147" s="144">
        <f>IF(U147="základná",N147,0)</f>
        <v>0</v>
      </c>
      <c r="BF147" s="144">
        <f>IF(U147="znížená",N147,0)</f>
        <v>0</v>
      </c>
      <c r="BG147" s="144">
        <f>IF(U147="zákl. prenesená",N147,0)</f>
        <v>0</v>
      </c>
      <c r="BH147" s="144">
        <f>IF(U147="zníž. prenesená",N147,0)</f>
        <v>0</v>
      </c>
      <c r="BI147" s="144">
        <f>IF(U147="nulová",N147,0)</f>
        <v>0</v>
      </c>
      <c r="BJ147" s="20" t="s">
        <v>88</v>
      </c>
      <c r="BK147" s="144">
        <f>ROUND(L147*K147,2)</f>
        <v>0</v>
      </c>
      <c r="BL147" s="20" t="s">
        <v>205</v>
      </c>
      <c r="BM147" s="20" t="s">
        <v>273</v>
      </c>
    </row>
    <row r="148" spans="2:65" s="1" customFormat="1" ht="16.5" customHeight="1">
      <c r="B148" s="179"/>
      <c r="C148" s="213" t="s">
        <v>274</v>
      </c>
      <c r="D148" s="213" t="s">
        <v>201</v>
      </c>
      <c r="E148" s="214" t="s">
        <v>594</v>
      </c>
      <c r="F148" s="215" t="s">
        <v>578</v>
      </c>
      <c r="G148" s="215"/>
      <c r="H148" s="215"/>
      <c r="I148" s="215"/>
      <c r="J148" s="216" t="s">
        <v>204</v>
      </c>
      <c r="K148" s="217">
        <v>5</v>
      </c>
      <c r="L148" s="218">
        <v>0</v>
      </c>
      <c r="M148" s="218"/>
      <c r="N148" s="217">
        <f>ROUND(L148*K148,2)</f>
        <v>0</v>
      </c>
      <c r="O148" s="217"/>
      <c r="P148" s="217"/>
      <c r="Q148" s="217"/>
      <c r="R148" s="183"/>
      <c r="T148" s="219" t="s">
        <v>5</v>
      </c>
      <c r="U148" s="54" t="s">
        <v>43</v>
      </c>
      <c r="V148" s="45"/>
      <c r="W148" s="220">
        <f>V148*K148</f>
        <v>0</v>
      </c>
      <c r="X148" s="220">
        <v>0</v>
      </c>
      <c r="Y148" s="220">
        <f>X148*K148</f>
        <v>0</v>
      </c>
      <c r="Z148" s="220">
        <v>0</v>
      </c>
      <c r="AA148" s="221">
        <f>Z148*K148</f>
        <v>0</v>
      </c>
      <c r="AR148" s="20" t="s">
        <v>205</v>
      </c>
      <c r="AT148" s="20" t="s">
        <v>201</v>
      </c>
      <c r="AU148" s="20" t="s">
        <v>83</v>
      </c>
      <c r="AY148" s="20" t="s">
        <v>200</v>
      </c>
      <c r="BE148" s="144">
        <f>IF(U148="základná",N148,0)</f>
        <v>0</v>
      </c>
      <c r="BF148" s="144">
        <f>IF(U148="znížená",N148,0)</f>
        <v>0</v>
      </c>
      <c r="BG148" s="144">
        <f>IF(U148="zákl. prenesená",N148,0)</f>
        <v>0</v>
      </c>
      <c r="BH148" s="144">
        <f>IF(U148="zníž. prenesená",N148,0)</f>
        <v>0</v>
      </c>
      <c r="BI148" s="144">
        <f>IF(U148="nulová",N148,0)</f>
        <v>0</v>
      </c>
      <c r="BJ148" s="20" t="s">
        <v>88</v>
      </c>
      <c r="BK148" s="144">
        <f>ROUND(L148*K148,2)</f>
        <v>0</v>
      </c>
      <c r="BL148" s="20" t="s">
        <v>205</v>
      </c>
      <c r="BM148" s="20" t="s">
        <v>277</v>
      </c>
    </row>
    <row r="149" spans="2:65" s="1" customFormat="1" ht="38.25" customHeight="1">
      <c r="B149" s="179"/>
      <c r="C149" s="213" t="s">
        <v>241</v>
      </c>
      <c r="D149" s="213" t="s">
        <v>201</v>
      </c>
      <c r="E149" s="214" t="s">
        <v>595</v>
      </c>
      <c r="F149" s="215" t="s">
        <v>596</v>
      </c>
      <c r="G149" s="215"/>
      <c r="H149" s="215"/>
      <c r="I149" s="215"/>
      <c r="J149" s="216" t="s">
        <v>204</v>
      </c>
      <c r="K149" s="217">
        <v>26</v>
      </c>
      <c r="L149" s="218">
        <v>0</v>
      </c>
      <c r="M149" s="218"/>
      <c r="N149" s="217">
        <f>ROUND(L149*K149,2)</f>
        <v>0</v>
      </c>
      <c r="O149" s="217"/>
      <c r="P149" s="217"/>
      <c r="Q149" s="217"/>
      <c r="R149" s="183"/>
      <c r="T149" s="219" t="s">
        <v>5</v>
      </c>
      <c r="U149" s="54" t="s">
        <v>43</v>
      </c>
      <c r="V149" s="45"/>
      <c r="W149" s="220">
        <f>V149*K149</f>
        <v>0</v>
      </c>
      <c r="X149" s="220">
        <v>1.89076</v>
      </c>
      <c r="Y149" s="220">
        <f>X149*K149</f>
        <v>49.15976</v>
      </c>
      <c r="Z149" s="220">
        <v>0</v>
      </c>
      <c r="AA149" s="221">
        <f>Z149*K149</f>
        <v>0</v>
      </c>
      <c r="AR149" s="20" t="s">
        <v>205</v>
      </c>
      <c r="AT149" s="20" t="s">
        <v>201</v>
      </c>
      <c r="AU149" s="20" t="s">
        <v>83</v>
      </c>
      <c r="AY149" s="20" t="s">
        <v>200</v>
      </c>
      <c r="BE149" s="144">
        <f>IF(U149="základná",N149,0)</f>
        <v>0</v>
      </c>
      <c r="BF149" s="144">
        <f>IF(U149="znížená",N149,0)</f>
        <v>0</v>
      </c>
      <c r="BG149" s="144">
        <f>IF(U149="zákl. prenesená",N149,0)</f>
        <v>0</v>
      </c>
      <c r="BH149" s="144">
        <f>IF(U149="zníž. prenesená",N149,0)</f>
        <v>0</v>
      </c>
      <c r="BI149" s="144">
        <f>IF(U149="nulová",N149,0)</f>
        <v>0</v>
      </c>
      <c r="BJ149" s="20" t="s">
        <v>88</v>
      </c>
      <c r="BK149" s="144">
        <f>ROUND(L149*K149,2)</f>
        <v>0</v>
      </c>
      <c r="BL149" s="20" t="s">
        <v>205</v>
      </c>
      <c r="BM149" s="20" t="s">
        <v>354</v>
      </c>
    </row>
    <row r="150" spans="2:65" s="1" customFormat="1" ht="25.5" customHeight="1">
      <c r="B150" s="179"/>
      <c r="C150" s="213" t="s">
        <v>281</v>
      </c>
      <c r="D150" s="213" t="s">
        <v>201</v>
      </c>
      <c r="E150" s="214" t="s">
        <v>597</v>
      </c>
      <c r="F150" s="215" t="s">
        <v>598</v>
      </c>
      <c r="G150" s="215"/>
      <c r="H150" s="215"/>
      <c r="I150" s="215"/>
      <c r="J150" s="216" t="s">
        <v>251</v>
      </c>
      <c r="K150" s="217">
        <v>100</v>
      </c>
      <c r="L150" s="218">
        <v>0</v>
      </c>
      <c r="M150" s="218"/>
      <c r="N150" s="217">
        <f>ROUND(L150*K150,2)</f>
        <v>0</v>
      </c>
      <c r="O150" s="217"/>
      <c r="P150" s="217"/>
      <c r="Q150" s="217"/>
      <c r="R150" s="183"/>
      <c r="T150" s="219" t="s">
        <v>5</v>
      </c>
      <c r="U150" s="54" t="s">
        <v>43</v>
      </c>
      <c r="V150" s="45"/>
      <c r="W150" s="220">
        <f>V150*K150</f>
        <v>0</v>
      </c>
      <c r="X150" s="220">
        <v>0</v>
      </c>
      <c r="Y150" s="220">
        <f>X150*K150</f>
        <v>0</v>
      </c>
      <c r="Z150" s="220">
        <v>0</v>
      </c>
      <c r="AA150" s="221">
        <f>Z150*K150</f>
        <v>0</v>
      </c>
      <c r="AR150" s="20" t="s">
        <v>205</v>
      </c>
      <c r="AT150" s="20" t="s">
        <v>201</v>
      </c>
      <c r="AU150" s="20" t="s">
        <v>83</v>
      </c>
      <c r="AY150" s="20" t="s">
        <v>200</v>
      </c>
      <c r="BE150" s="144">
        <f>IF(U150="základná",N150,0)</f>
        <v>0</v>
      </c>
      <c r="BF150" s="144">
        <f>IF(U150="znížená",N150,0)</f>
        <v>0</v>
      </c>
      <c r="BG150" s="144">
        <f>IF(U150="zákl. prenesená",N150,0)</f>
        <v>0</v>
      </c>
      <c r="BH150" s="144">
        <f>IF(U150="zníž. prenesená",N150,0)</f>
        <v>0</v>
      </c>
      <c r="BI150" s="144">
        <f>IF(U150="nulová",N150,0)</f>
        <v>0</v>
      </c>
      <c r="BJ150" s="20" t="s">
        <v>88</v>
      </c>
      <c r="BK150" s="144">
        <f>ROUND(L150*K150,2)</f>
        <v>0</v>
      </c>
      <c r="BL150" s="20" t="s">
        <v>205</v>
      </c>
      <c r="BM150" s="20" t="s">
        <v>284</v>
      </c>
    </row>
    <row r="151" spans="2:63" s="9" customFormat="1" ht="37.4" customHeight="1">
      <c r="B151" s="201"/>
      <c r="C151" s="202"/>
      <c r="D151" s="203" t="s">
        <v>557</v>
      </c>
      <c r="E151" s="203"/>
      <c r="F151" s="203"/>
      <c r="G151" s="203"/>
      <c r="H151" s="203"/>
      <c r="I151" s="203"/>
      <c r="J151" s="203"/>
      <c r="K151" s="203"/>
      <c r="L151" s="203"/>
      <c r="M151" s="203"/>
      <c r="N151" s="222">
        <f>BK151</f>
        <v>0</v>
      </c>
      <c r="O151" s="223"/>
      <c r="P151" s="223"/>
      <c r="Q151" s="223"/>
      <c r="R151" s="206"/>
      <c r="T151" s="207"/>
      <c r="U151" s="202"/>
      <c r="V151" s="202"/>
      <c r="W151" s="208">
        <f>SUM(W152:W155)</f>
        <v>0</v>
      </c>
      <c r="X151" s="202"/>
      <c r="Y151" s="208">
        <f>SUM(Y152:Y155)</f>
        <v>0</v>
      </c>
      <c r="Z151" s="202"/>
      <c r="AA151" s="209">
        <f>SUM(AA152:AA155)</f>
        <v>0</v>
      </c>
      <c r="AR151" s="210" t="s">
        <v>83</v>
      </c>
      <c r="AT151" s="211" t="s">
        <v>75</v>
      </c>
      <c r="AU151" s="211" t="s">
        <v>76</v>
      </c>
      <c r="AY151" s="210" t="s">
        <v>200</v>
      </c>
      <c r="BK151" s="212">
        <f>SUM(BK152:BK155)</f>
        <v>0</v>
      </c>
    </row>
    <row r="152" spans="2:65" s="1" customFormat="1" ht="25.5" customHeight="1">
      <c r="B152" s="179"/>
      <c r="C152" s="213" t="s">
        <v>244</v>
      </c>
      <c r="D152" s="213" t="s">
        <v>201</v>
      </c>
      <c r="E152" s="214" t="s">
        <v>599</v>
      </c>
      <c r="F152" s="215" t="s">
        <v>600</v>
      </c>
      <c r="G152" s="215"/>
      <c r="H152" s="215"/>
      <c r="I152" s="215"/>
      <c r="J152" s="216" t="s">
        <v>204</v>
      </c>
      <c r="K152" s="217">
        <v>150</v>
      </c>
      <c r="L152" s="218">
        <v>0</v>
      </c>
      <c r="M152" s="218"/>
      <c r="N152" s="217">
        <f>ROUND(L152*K152,2)</f>
        <v>0</v>
      </c>
      <c r="O152" s="217"/>
      <c r="P152" s="217"/>
      <c r="Q152" s="217"/>
      <c r="R152" s="183"/>
      <c r="T152" s="219" t="s">
        <v>5</v>
      </c>
      <c r="U152" s="54" t="s">
        <v>43</v>
      </c>
      <c r="V152" s="45"/>
      <c r="W152" s="220">
        <f>V152*K152</f>
        <v>0</v>
      </c>
      <c r="X152" s="220">
        <v>0</v>
      </c>
      <c r="Y152" s="220">
        <f>X152*K152</f>
        <v>0</v>
      </c>
      <c r="Z152" s="220">
        <v>0</v>
      </c>
      <c r="AA152" s="221">
        <f>Z152*K152</f>
        <v>0</v>
      </c>
      <c r="AR152" s="20" t="s">
        <v>205</v>
      </c>
      <c r="AT152" s="20" t="s">
        <v>201</v>
      </c>
      <c r="AU152" s="20" t="s">
        <v>83</v>
      </c>
      <c r="AY152" s="20" t="s">
        <v>200</v>
      </c>
      <c r="BE152" s="144">
        <f>IF(U152="základná",N152,0)</f>
        <v>0</v>
      </c>
      <c r="BF152" s="144">
        <f>IF(U152="znížená",N152,0)</f>
        <v>0</v>
      </c>
      <c r="BG152" s="144">
        <f>IF(U152="zákl. prenesená",N152,0)</f>
        <v>0</v>
      </c>
      <c r="BH152" s="144">
        <f>IF(U152="zníž. prenesená",N152,0)</f>
        <v>0</v>
      </c>
      <c r="BI152" s="144">
        <f>IF(U152="nulová",N152,0)</f>
        <v>0</v>
      </c>
      <c r="BJ152" s="20" t="s">
        <v>88</v>
      </c>
      <c r="BK152" s="144">
        <f>ROUND(L152*K152,2)</f>
        <v>0</v>
      </c>
      <c r="BL152" s="20" t="s">
        <v>205</v>
      </c>
      <c r="BM152" s="20" t="s">
        <v>286</v>
      </c>
    </row>
    <row r="153" spans="2:65" s="1" customFormat="1" ht="38.25" customHeight="1">
      <c r="B153" s="179"/>
      <c r="C153" s="213" t="s">
        <v>287</v>
      </c>
      <c r="D153" s="213" t="s">
        <v>201</v>
      </c>
      <c r="E153" s="214" t="s">
        <v>565</v>
      </c>
      <c r="F153" s="215" t="s">
        <v>566</v>
      </c>
      <c r="G153" s="215"/>
      <c r="H153" s="215"/>
      <c r="I153" s="215"/>
      <c r="J153" s="216" t="s">
        <v>204</v>
      </c>
      <c r="K153" s="217">
        <v>150</v>
      </c>
      <c r="L153" s="218">
        <v>0</v>
      </c>
      <c r="M153" s="218"/>
      <c r="N153" s="217">
        <f>ROUND(L153*K153,2)</f>
        <v>0</v>
      </c>
      <c r="O153" s="217"/>
      <c r="P153" s="217"/>
      <c r="Q153" s="217"/>
      <c r="R153" s="183"/>
      <c r="T153" s="219" t="s">
        <v>5</v>
      </c>
      <c r="U153" s="54" t="s">
        <v>43</v>
      </c>
      <c r="V153" s="45"/>
      <c r="W153" s="220">
        <f>V153*K153</f>
        <v>0</v>
      </c>
      <c r="X153" s="220">
        <v>0</v>
      </c>
      <c r="Y153" s="220">
        <f>X153*K153</f>
        <v>0</v>
      </c>
      <c r="Z153" s="220">
        <v>0</v>
      </c>
      <c r="AA153" s="221">
        <f>Z153*K153</f>
        <v>0</v>
      </c>
      <c r="AR153" s="20" t="s">
        <v>205</v>
      </c>
      <c r="AT153" s="20" t="s">
        <v>201</v>
      </c>
      <c r="AU153" s="20" t="s">
        <v>83</v>
      </c>
      <c r="AY153" s="20" t="s">
        <v>200</v>
      </c>
      <c r="BE153" s="144">
        <f>IF(U153="základná",N153,0)</f>
        <v>0</v>
      </c>
      <c r="BF153" s="144">
        <f>IF(U153="znížená",N153,0)</f>
        <v>0</v>
      </c>
      <c r="BG153" s="144">
        <f>IF(U153="zákl. prenesená",N153,0)</f>
        <v>0</v>
      </c>
      <c r="BH153" s="144">
        <f>IF(U153="zníž. prenesená",N153,0)</f>
        <v>0</v>
      </c>
      <c r="BI153" s="144">
        <f>IF(U153="nulová",N153,0)</f>
        <v>0</v>
      </c>
      <c r="BJ153" s="20" t="s">
        <v>88</v>
      </c>
      <c r="BK153" s="144">
        <f>ROUND(L153*K153,2)</f>
        <v>0</v>
      </c>
      <c r="BL153" s="20" t="s">
        <v>205</v>
      </c>
      <c r="BM153" s="20" t="s">
        <v>290</v>
      </c>
    </row>
    <row r="154" spans="2:65" s="1" customFormat="1" ht="16.5" customHeight="1">
      <c r="B154" s="179"/>
      <c r="C154" s="213" t="s">
        <v>248</v>
      </c>
      <c r="D154" s="213" t="s">
        <v>201</v>
      </c>
      <c r="E154" s="214" t="s">
        <v>571</v>
      </c>
      <c r="F154" s="215" t="s">
        <v>572</v>
      </c>
      <c r="G154" s="215"/>
      <c r="H154" s="215"/>
      <c r="I154" s="215"/>
      <c r="J154" s="216" t="s">
        <v>204</v>
      </c>
      <c r="K154" s="217">
        <v>150</v>
      </c>
      <c r="L154" s="218">
        <v>0</v>
      </c>
      <c r="M154" s="218"/>
      <c r="N154" s="217">
        <f>ROUND(L154*K154,2)</f>
        <v>0</v>
      </c>
      <c r="O154" s="217"/>
      <c r="P154" s="217"/>
      <c r="Q154" s="217"/>
      <c r="R154" s="183"/>
      <c r="T154" s="219" t="s">
        <v>5</v>
      </c>
      <c r="U154" s="54" t="s">
        <v>43</v>
      </c>
      <c r="V154" s="45"/>
      <c r="W154" s="220">
        <f>V154*K154</f>
        <v>0</v>
      </c>
      <c r="X154" s="220">
        <v>0</v>
      </c>
      <c r="Y154" s="220">
        <f>X154*K154</f>
        <v>0</v>
      </c>
      <c r="Z154" s="220">
        <v>0</v>
      </c>
      <c r="AA154" s="221">
        <f>Z154*K154</f>
        <v>0</v>
      </c>
      <c r="AR154" s="20" t="s">
        <v>205</v>
      </c>
      <c r="AT154" s="20" t="s">
        <v>201</v>
      </c>
      <c r="AU154" s="20" t="s">
        <v>83</v>
      </c>
      <c r="AY154" s="20" t="s">
        <v>200</v>
      </c>
      <c r="BE154" s="144">
        <f>IF(U154="základná",N154,0)</f>
        <v>0</v>
      </c>
      <c r="BF154" s="144">
        <f>IF(U154="znížená",N154,0)</f>
        <v>0</v>
      </c>
      <c r="BG154" s="144">
        <f>IF(U154="zákl. prenesená",N154,0)</f>
        <v>0</v>
      </c>
      <c r="BH154" s="144">
        <f>IF(U154="zníž. prenesená",N154,0)</f>
        <v>0</v>
      </c>
      <c r="BI154" s="144">
        <f>IF(U154="nulová",N154,0)</f>
        <v>0</v>
      </c>
      <c r="BJ154" s="20" t="s">
        <v>88</v>
      </c>
      <c r="BK154" s="144">
        <f>ROUND(L154*K154,2)</f>
        <v>0</v>
      </c>
      <c r="BL154" s="20" t="s">
        <v>205</v>
      </c>
      <c r="BM154" s="20" t="s">
        <v>293</v>
      </c>
    </row>
    <row r="155" spans="2:65" s="1" customFormat="1" ht="25.5" customHeight="1">
      <c r="B155" s="179"/>
      <c r="C155" s="213" t="s">
        <v>294</v>
      </c>
      <c r="D155" s="213" t="s">
        <v>201</v>
      </c>
      <c r="E155" s="214" t="s">
        <v>575</v>
      </c>
      <c r="F155" s="215" t="s">
        <v>576</v>
      </c>
      <c r="G155" s="215"/>
      <c r="H155" s="215"/>
      <c r="I155" s="215"/>
      <c r="J155" s="216" t="s">
        <v>208</v>
      </c>
      <c r="K155" s="217">
        <v>500</v>
      </c>
      <c r="L155" s="218">
        <v>0</v>
      </c>
      <c r="M155" s="218"/>
      <c r="N155" s="217">
        <f>ROUND(L155*K155,2)</f>
        <v>0</v>
      </c>
      <c r="O155" s="217"/>
      <c r="P155" s="217"/>
      <c r="Q155" s="217"/>
      <c r="R155" s="183"/>
      <c r="T155" s="219" t="s">
        <v>5</v>
      </c>
      <c r="U155" s="54" t="s">
        <v>43</v>
      </c>
      <c r="V155" s="45"/>
      <c r="W155" s="220">
        <f>V155*K155</f>
        <v>0</v>
      </c>
      <c r="X155" s="220">
        <v>0</v>
      </c>
      <c r="Y155" s="220">
        <f>X155*K155</f>
        <v>0</v>
      </c>
      <c r="Z155" s="220">
        <v>0</v>
      </c>
      <c r="AA155" s="221">
        <f>Z155*K155</f>
        <v>0</v>
      </c>
      <c r="AR155" s="20" t="s">
        <v>205</v>
      </c>
      <c r="AT155" s="20" t="s">
        <v>201</v>
      </c>
      <c r="AU155" s="20" t="s">
        <v>83</v>
      </c>
      <c r="AY155" s="20" t="s">
        <v>200</v>
      </c>
      <c r="BE155" s="144">
        <f>IF(U155="základná",N155,0)</f>
        <v>0</v>
      </c>
      <c r="BF155" s="144">
        <f>IF(U155="znížená",N155,0)</f>
        <v>0</v>
      </c>
      <c r="BG155" s="144">
        <f>IF(U155="zákl. prenesená",N155,0)</f>
        <v>0</v>
      </c>
      <c r="BH155" s="144">
        <f>IF(U155="zníž. prenesená",N155,0)</f>
        <v>0</v>
      </c>
      <c r="BI155" s="144">
        <f>IF(U155="nulová",N155,0)</f>
        <v>0</v>
      </c>
      <c r="BJ155" s="20" t="s">
        <v>88</v>
      </c>
      <c r="BK155" s="144">
        <f>ROUND(L155*K155,2)</f>
        <v>0</v>
      </c>
      <c r="BL155" s="20" t="s">
        <v>205</v>
      </c>
      <c r="BM155" s="20" t="s">
        <v>297</v>
      </c>
    </row>
    <row r="156" spans="2:63" s="9" customFormat="1" ht="37.4" customHeight="1">
      <c r="B156" s="201"/>
      <c r="C156" s="202"/>
      <c r="D156" s="203" t="s">
        <v>161</v>
      </c>
      <c r="E156" s="203"/>
      <c r="F156" s="203"/>
      <c r="G156" s="203"/>
      <c r="H156" s="203"/>
      <c r="I156" s="203"/>
      <c r="J156" s="203"/>
      <c r="K156" s="203"/>
      <c r="L156" s="203"/>
      <c r="M156" s="203"/>
      <c r="N156" s="222">
        <f>BK156</f>
        <v>0</v>
      </c>
      <c r="O156" s="223"/>
      <c r="P156" s="223"/>
      <c r="Q156" s="223"/>
      <c r="R156" s="206"/>
      <c r="T156" s="207"/>
      <c r="U156" s="202"/>
      <c r="V156" s="202"/>
      <c r="W156" s="208">
        <f>SUM(W157:W162)</f>
        <v>0</v>
      </c>
      <c r="X156" s="202"/>
      <c r="Y156" s="208">
        <f>SUM(Y157:Y162)</f>
        <v>63.51338700000001</v>
      </c>
      <c r="Z156" s="202"/>
      <c r="AA156" s="209">
        <f>SUM(AA157:AA162)</f>
        <v>0</v>
      </c>
      <c r="AR156" s="210" t="s">
        <v>83</v>
      </c>
      <c r="AT156" s="211" t="s">
        <v>75</v>
      </c>
      <c r="AU156" s="211" t="s">
        <v>76</v>
      </c>
      <c r="AY156" s="210" t="s">
        <v>200</v>
      </c>
      <c r="BK156" s="212">
        <f>SUM(BK157:BK162)</f>
        <v>0</v>
      </c>
    </row>
    <row r="157" spans="2:65" s="1" customFormat="1" ht="25.5" customHeight="1">
      <c r="B157" s="179"/>
      <c r="C157" s="213" t="s">
        <v>252</v>
      </c>
      <c r="D157" s="213" t="s">
        <v>201</v>
      </c>
      <c r="E157" s="214" t="s">
        <v>601</v>
      </c>
      <c r="F157" s="215" t="s">
        <v>602</v>
      </c>
      <c r="G157" s="215"/>
      <c r="H157" s="215"/>
      <c r="I157" s="215"/>
      <c r="J157" s="216" t="s">
        <v>204</v>
      </c>
      <c r="K157" s="217">
        <v>33.03</v>
      </c>
      <c r="L157" s="218">
        <v>0</v>
      </c>
      <c r="M157" s="218"/>
      <c r="N157" s="217">
        <f>ROUND(L157*K157,2)</f>
        <v>0</v>
      </c>
      <c r="O157" s="217"/>
      <c r="P157" s="217"/>
      <c r="Q157" s="217"/>
      <c r="R157" s="183"/>
      <c r="T157" s="219" t="s">
        <v>5</v>
      </c>
      <c r="U157" s="54" t="s">
        <v>43</v>
      </c>
      <c r="V157" s="45"/>
      <c r="W157" s="220">
        <f>V157*K157</f>
        <v>0</v>
      </c>
      <c r="X157" s="220">
        <v>1.9205</v>
      </c>
      <c r="Y157" s="220">
        <f>X157*K157</f>
        <v>63.434115000000006</v>
      </c>
      <c r="Z157" s="220">
        <v>0</v>
      </c>
      <c r="AA157" s="221">
        <f>Z157*K157</f>
        <v>0</v>
      </c>
      <c r="AR157" s="20" t="s">
        <v>205</v>
      </c>
      <c r="AT157" s="20" t="s">
        <v>201</v>
      </c>
      <c r="AU157" s="20" t="s">
        <v>83</v>
      </c>
      <c r="AY157" s="20" t="s">
        <v>200</v>
      </c>
      <c r="BE157" s="144">
        <f>IF(U157="základná",N157,0)</f>
        <v>0</v>
      </c>
      <c r="BF157" s="144">
        <f>IF(U157="znížená",N157,0)</f>
        <v>0</v>
      </c>
      <c r="BG157" s="144">
        <f>IF(U157="zákl. prenesená",N157,0)</f>
        <v>0</v>
      </c>
      <c r="BH157" s="144">
        <f>IF(U157="zníž. prenesená",N157,0)</f>
        <v>0</v>
      </c>
      <c r="BI157" s="144">
        <f>IF(U157="nulová",N157,0)</f>
        <v>0</v>
      </c>
      <c r="BJ157" s="20" t="s">
        <v>88</v>
      </c>
      <c r="BK157" s="144">
        <f>ROUND(L157*K157,2)</f>
        <v>0</v>
      </c>
      <c r="BL157" s="20" t="s">
        <v>205</v>
      </c>
      <c r="BM157" s="20" t="s">
        <v>300</v>
      </c>
    </row>
    <row r="158" spans="2:65" s="1" customFormat="1" ht="38.25" customHeight="1">
      <c r="B158" s="179"/>
      <c r="C158" s="213" t="s">
        <v>301</v>
      </c>
      <c r="D158" s="213" t="s">
        <v>201</v>
      </c>
      <c r="E158" s="214" t="s">
        <v>603</v>
      </c>
      <c r="F158" s="215" t="s">
        <v>604</v>
      </c>
      <c r="G158" s="215"/>
      <c r="H158" s="215"/>
      <c r="I158" s="215"/>
      <c r="J158" s="216" t="s">
        <v>208</v>
      </c>
      <c r="K158" s="217">
        <v>440.4</v>
      </c>
      <c r="L158" s="218">
        <v>0</v>
      </c>
      <c r="M158" s="218"/>
      <c r="N158" s="217">
        <f>ROUND(L158*K158,2)</f>
        <v>0</v>
      </c>
      <c r="O158" s="217"/>
      <c r="P158" s="217"/>
      <c r="Q158" s="217"/>
      <c r="R158" s="183"/>
      <c r="T158" s="219" t="s">
        <v>5</v>
      </c>
      <c r="U158" s="54" t="s">
        <v>43</v>
      </c>
      <c r="V158" s="45"/>
      <c r="W158" s="220">
        <f>V158*K158</f>
        <v>0</v>
      </c>
      <c r="X158" s="220">
        <v>0.00018</v>
      </c>
      <c r="Y158" s="220">
        <f>X158*K158</f>
        <v>0.079272</v>
      </c>
      <c r="Z158" s="220">
        <v>0</v>
      </c>
      <c r="AA158" s="221">
        <f>Z158*K158</f>
        <v>0</v>
      </c>
      <c r="AR158" s="20" t="s">
        <v>205</v>
      </c>
      <c r="AT158" s="20" t="s">
        <v>201</v>
      </c>
      <c r="AU158" s="20" t="s">
        <v>83</v>
      </c>
      <c r="AY158" s="20" t="s">
        <v>200</v>
      </c>
      <c r="BE158" s="144">
        <f>IF(U158="základná",N158,0)</f>
        <v>0</v>
      </c>
      <c r="BF158" s="144">
        <f>IF(U158="znížená",N158,0)</f>
        <v>0</v>
      </c>
      <c r="BG158" s="144">
        <f>IF(U158="zákl. prenesená",N158,0)</f>
        <v>0</v>
      </c>
      <c r="BH158" s="144">
        <f>IF(U158="zníž. prenesená",N158,0)</f>
        <v>0</v>
      </c>
      <c r="BI158" s="144">
        <f>IF(U158="nulová",N158,0)</f>
        <v>0</v>
      </c>
      <c r="BJ158" s="20" t="s">
        <v>88</v>
      </c>
      <c r="BK158" s="144">
        <f>ROUND(L158*K158,2)</f>
        <v>0</v>
      </c>
      <c r="BL158" s="20" t="s">
        <v>205</v>
      </c>
      <c r="BM158" s="20" t="s">
        <v>304</v>
      </c>
    </row>
    <row r="159" spans="2:65" s="1" customFormat="1" ht="38.25" customHeight="1">
      <c r="B159" s="179"/>
      <c r="C159" s="213" t="s">
        <v>256</v>
      </c>
      <c r="D159" s="213" t="s">
        <v>201</v>
      </c>
      <c r="E159" s="214" t="s">
        <v>516</v>
      </c>
      <c r="F159" s="215" t="s">
        <v>517</v>
      </c>
      <c r="G159" s="215"/>
      <c r="H159" s="215"/>
      <c r="I159" s="215"/>
      <c r="J159" s="216" t="s">
        <v>251</v>
      </c>
      <c r="K159" s="217">
        <v>367</v>
      </c>
      <c r="L159" s="218">
        <v>0</v>
      </c>
      <c r="M159" s="218"/>
      <c r="N159" s="217">
        <f>ROUND(L159*K159,2)</f>
        <v>0</v>
      </c>
      <c r="O159" s="217"/>
      <c r="P159" s="217"/>
      <c r="Q159" s="217"/>
      <c r="R159" s="183"/>
      <c r="T159" s="219" t="s">
        <v>5</v>
      </c>
      <c r="U159" s="54" t="s">
        <v>43</v>
      </c>
      <c r="V159" s="45"/>
      <c r="W159" s="220">
        <f>V159*K159</f>
        <v>0</v>
      </c>
      <c r="X159" s="220">
        <v>0</v>
      </c>
      <c r="Y159" s="220">
        <f>X159*K159</f>
        <v>0</v>
      </c>
      <c r="Z159" s="220">
        <v>0</v>
      </c>
      <c r="AA159" s="221">
        <f>Z159*K159</f>
        <v>0</v>
      </c>
      <c r="AR159" s="20" t="s">
        <v>205</v>
      </c>
      <c r="AT159" s="20" t="s">
        <v>201</v>
      </c>
      <c r="AU159" s="20" t="s">
        <v>83</v>
      </c>
      <c r="AY159" s="20" t="s">
        <v>200</v>
      </c>
      <c r="BE159" s="144">
        <f>IF(U159="základná",N159,0)</f>
        <v>0</v>
      </c>
      <c r="BF159" s="144">
        <f>IF(U159="znížená",N159,0)</f>
        <v>0</v>
      </c>
      <c r="BG159" s="144">
        <f>IF(U159="zákl. prenesená",N159,0)</f>
        <v>0</v>
      </c>
      <c r="BH159" s="144">
        <f>IF(U159="zníž. prenesená",N159,0)</f>
        <v>0</v>
      </c>
      <c r="BI159" s="144">
        <f>IF(U159="nulová",N159,0)</f>
        <v>0</v>
      </c>
      <c r="BJ159" s="20" t="s">
        <v>88</v>
      </c>
      <c r="BK159" s="144">
        <f>ROUND(L159*K159,2)</f>
        <v>0</v>
      </c>
      <c r="BL159" s="20" t="s">
        <v>205</v>
      </c>
      <c r="BM159" s="20" t="s">
        <v>307</v>
      </c>
    </row>
    <row r="160" spans="2:65" s="1" customFormat="1" ht="16.5" customHeight="1">
      <c r="B160" s="179"/>
      <c r="C160" s="213" t="s">
        <v>308</v>
      </c>
      <c r="D160" s="213" t="s">
        <v>201</v>
      </c>
      <c r="E160" s="214" t="s">
        <v>520</v>
      </c>
      <c r="F160" s="215" t="s">
        <v>605</v>
      </c>
      <c r="G160" s="215"/>
      <c r="H160" s="215"/>
      <c r="I160" s="215"/>
      <c r="J160" s="216" t="s">
        <v>251</v>
      </c>
      <c r="K160" s="217">
        <v>367</v>
      </c>
      <c r="L160" s="218">
        <v>0</v>
      </c>
      <c r="M160" s="218"/>
      <c r="N160" s="217">
        <f>ROUND(L160*K160,2)</f>
        <v>0</v>
      </c>
      <c r="O160" s="217"/>
      <c r="P160" s="217"/>
      <c r="Q160" s="217"/>
      <c r="R160" s="183"/>
      <c r="T160" s="219" t="s">
        <v>5</v>
      </c>
      <c r="U160" s="54" t="s">
        <v>43</v>
      </c>
      <c r="V160" s="45"/>
      <c r="W160" s="220">
        <f>V160*K160</f>
        <v>0</v>
      </c>
      <c r="X160" s="220">
        <v>0</v>
      </c>
      <c r="Y160" s="220">
        <f>X160*K160</f>
        <v>0</v>
      </c>
      <c r="Z160" s="220">
        <v>0</v>
      </c>
      <c r="AA160" s="221">
        <f>Z160*K160</f>
        <v>0</v>
      </c>
      <c r="AR160" s="20" t="s">
        <v>205</v>
      </c>
      <c r="AT160" s="20" t="s">
        <v>201</v>
      </c>
      <c r="AU160" s="20" t="s">
        <v>83</v>
      </c>
      <c r="AY160" s="20" t="s">
        <v>200</v>
      </c>
      <c r="BE160" s="144">
        <f>IF(U160="základná",N160,0)</f>
        <v>0</v>
      </c>
      <c r="BF160" s="144">
        <f>IF(U160="znížená",N160,0)</f>
        <v>0</v>
      </c>
      <c r="BG160" s="144">
        <f>IF(U160="zákl. prenesená",N160,0)</f>
        <v>0</v>
      </c>
      <c r="BH160" s="144">
        <f>IF(U160="zníž. prenesená",N160,0)</f>
        <v>0</v>
      </c>
      <c r="BI160" s="144">
        <f>IF(U160="nulová",N160,0)</f>
        <v>0</v>
      </c>
      <c r="BJ160" s="20" t="s">
        <v>88</v>
      </c>
      <c r="BK160" s="144">
        <f>ROUND(L160*K160,2)</f>
        <v>0</v>
      </c>
      <c r="BL160" s="20" t="s">
        <v>205</v>
      </c>
      <c r="BM160" s="20" t="s">
        <v>311</v>
      </c>
    </row>
    <row r="161" spans="2:65" s="1" customFormat="1" ht="25.5" customHeight="1">
      <c r="B161" s="179"/>
      <c r="C161" s="213" t="s">
        <v>259</v>
      </c>
      <c r="D161" s="213" t="s">
        <v>201</v>
      </c>
      <c r="E161" s="214" t="s">
        <v>606</v>
      </c>
      <c r="F161" s="215" t="s">
        <v>607</v>
      </c>
      <c r="G161" s="215"/>
      <c r="H161" s="215"/>
      <c r="I161" s="215"/>
      <c r="J161" s="216" t="s">
        <v>234</v>
      </c>
      <c r="K161" s="217">
        <v>6</v>
      </c>
      <c r="L161" s="218">
        <v>0</v>
      </c>
      <c r="M161" s="218"/>
      <c r="N161" s="217">
        <f>ROUND(L161*K161,2)</f>
        <v>0</v>
      </c>
      <c r="O161" s="217"/>
      <c r="P161" s="217"/>
      <c r="Q161" s="217"/>
      <c r="R161" s="183"/>
      <c r="T161" s="219" t="s">
        <v>5</v>
      </c>
      <c r="U161" s="54" t="s">
        <v>43</v>
      </c>
      <c r="V161" s="45"/>
      <c r="W161" s="220">
        <f>V161*K161</f>
        <v>0</v>
      </c>
      <c r="X161" s="220">
        <v>0</v>
      </c>
      <c r="Y161" s="220">
        <f>X161*K161</f>
        <v>0</v>
      </c>
      <c r="Z161" s="220">
        <v>0</v>
      </c>
      <c r="AA161" s="221">
        <f>Z161*K161</f>
        <v>0</v>
      </c>
      <c r="AR161" s="20" t="s">
        <v>205</v>
      </c>
      <c r="AT161" s="20" t="s">
        <v>201</v>
      </c>
      <c r="AU161" s="20" t="s">
        <v>83</v>
      </c>
      <c r="AY161" s="20" t="s">
        <v>200</v>
      </c>
      <c r="BE161" s="144">
        <f>IF(U161="základná",N161,0)</f>
        <v>0</v>
      </c>
      <c r="BF161" s="144">
        <f>IF(U161="znížená",N161,0)</f>
        <v>0</v>
      </c>
      <c r="BG161" s="144">
        <f>IF(U161="zákl. prenesená",N161,0)</f>
        <v>0</v>
      </c>
      <c r="BH161" s="144">
        <f>IF(U161="zníž. prenesená",N161,0)</f>
        <v>0</v>
      </c>
      <c r="BI161" s="144">
        <f>IF(U161="nulová",N161,0)</f>
        <v>0</v>
      </c>
      <c r="BJ161" s="20" t="s">
        <v>88</v>
      </c>
      <c r="BK161" s="144">
        <f>ROUND(L161*K161,2)</f>
        <v>0</v>
      </c>
      <c r="BL161" s="20" t="s">
        <v>205</v>
      </c>
      <c r="BM161" s="20" t="s">
        <v>314</v>
      </c>
    </row>
    <row r="162" spans="2:65" s="1" customFormat="1" ht="16.5" customHeight="1">
      <c r="B162" s="179"/>
      <c r="C162" s="213" t="s">
        <v>315</v>
      </c>
      <c r="D162" s="213" t="s">
        <v>201</v>
      </c>
      <c r="E162" s="214" t="s">
        <v>608</v>
      </c>
      <c r="F162" s="215" t="s">
        <v>609</v>
      </c>
      <c r="G162" s="215"/>
      <c r="H162" s="215"/>
      <c r="I162" s="215"/>
      <c r="J162" s="216" t="s">
        <v>208</v>
      </c>
      <c r="K162" s="217">
        <v>440.4</v>
      </c>
      <c r="L162" s="218">
        <v>0</v>
      </c>
      <c r="M162" s="218"/>
      <c r="N162" s="217">
        <f>ROUND(L162*K162,2)</f>
        <v>0</v>
      </c>
      <c r="O162" s="217"/>
      <c r="P162" s="217"/>
      <c r="Q162" s="217"/>
      <c r="R162" s="183"/>
      <c r="T162" s="219" t="s">
        <v>5</v>
      </c>
      <c r="U162" s="54" t="s">
        <v>43</v>
      </c>
      <c r="V162" s="45"/>
      <c r="W162" s="220">
        <f>V162*K162</f>
        <v>0</v>
      </c>
      <c r="X162" s="220">
        <v>0</v>
      </c>
      <c r="Y162" s="220">
        <f>X162*K162</f>
        <v>0</v>
      </c>
      <c r="Z162" s="220">
        <v>0</v>
      </c>
      <c r="AA162" s="221">
        <f>Z162*K162</f>
        <v>0</v>
      </c>
      <c r="AR162" s="20" t="s">
        <v>205</v>
      </c>
      <c r="AT162" s="20" t="s">
        <v>201</v>
      </c>
      <c r="AU162" s="20" t="s">
        <v>83</v>
      </c>
      <c r="AY162" s="20" t="s">
        <v>200</v>
      </c>
      <c r="BE162" s="144">
        <f>IF(U162="základná",N162,0)</f>
        <v>0</v>
      </c>
      <c r="BF162" s="144">
        <f>IF(U162="znížená",N162,0)</f>
        <v>0</v>
      </c>
      <c r="BG162" s="144">
        <f>IF(U162="zákl. prenesená",N162,0)</f>
        <v>0</v>
      </c>
      <c r="BH162" s="144">
        <f>IF(U162="zníž. prenesená",N162,0)</f>
        <v>0</v>
      </c>
      <c r="BI162" s="144">
        <f>IF(U162="nulová",N162,0)</f>
        <v>0</v>
      </c>
      <c r="BJ162" s="20" t="s">
        <v>88</v>
      </c>
      <c r="BK162" s="144">
        <f>ROUND(L162*K162,2)</f>
        <v>0</v>
      </c>
      <c r="BL162" s="20" t="s">
        <v>205</v>
      </c>
      <c r="BM162" s="20" t="s">
        <v>318</v>
      </c>
    </row>
    <row r="163" spans="2:63" s="9" customFormat="1" ht="37.4" customHeight="1">
      <c r="B163" s="201"/>
      <c r="C163" s="202"/>
      <c r="D163" s="203" t="s">
        <v>558</v>
      </c>
      <c r="E163" s="203"/>
      <c r="F163" s="203"/>
      <c r="G163" s="203"/>
      <c r="H163" s="203"/>
      <c r="I163" s="203"/>
      <c r="J163" s="203"/>
      <c r="K163" s="203"/>
      <c r="L163" s="203"/>
      <c r="M163" s="203"/>
      <c r="N163" s="222">
        <f>BK163</f>
        <v>0</v>
      </c>
      <c r="O163" s="223"/>
      <c r="P163" s="223"/>
      <c r="Q163" s="223"/>
      <c r="R163" s="206"/>
      <c r="T163" s="207"/>
      <c r="U163" s="202"/>
      <c r="V163" s="202"/>
      <c r="W163" s="208">
        <f>SUM(W164:W168)</f>
        <v>0</v>
      </c>
      <c r="X163" s="202"/>
      <c r="Y163" s="208">
        <f>SUM(Y164:Y168)</f>
        <v>0</v>
      </c>
      <c r="Z163" s="202"/>
      <c r="AA163" s="209">
        <f>SUM(AA164:AA168)</f>
        <v>0</v>
      </c>
      <c r="AR163" s="210" t="s">
        <v>83</v>
      </c>
      <c r="AT163" s="211" t="s">
        <v>75</v>
      </c>
      <c r="AU163" s="211" t="s">
        <v>76</v>
      </c>
      <c r="AY163" s="210" t="s">
        <v>200</v>
      </c>
      <c r="BK163" s="212">
        <f>SUM(BK164:BK168)</f>
        <v>0</v>
      </c>
    </row>
    <row r="164" spans="2:65" s="1" customFormat="1" ht="25.5" customHeight="1">
      <c r="B164" s="179"/>
      <c r="C164" s="213" t="s">
        <v>263</v>
      </c>
      <c r="D164" s="213" t="s">
        <v>201</v>
      </c>
      <c r="E164" s="214" t="s">
        <v>610</v>
      </c>
      <c r="F164" s="215" t="s">
        <v>611</v>
      </c>
      <c r="G164" s="215"/>
      <c r="H164" s="215"/>
      <c r="I164" s="215"/>
      <c r="J164" s="216" t="s">
        <v>234</v>
      </c>
      <c r="K164" s="217">
        <v>1</v>
      </c>
      <c r="L164" s="218">
        <v>0</v>
      </c>
      <c r="M164" s="218"/>
      <c r="N164" s="217">
        <f>ROUND(L164*K164,2)</f>
        <v>0</v>
      </c>
      <c r="O164" s="217"/>
      <c r="P164" s="217"/>
      <c r="Q164" s="217"/>
      <c r="R164" s="183"/>
      <c r="T164" s="219" t="s">
        <v>5</v>
      </c>
      <c r="U164" s="54" t="s">
        <v>43</v>
      </c>
      <c r="V164" s="45"/>
      <c r="W164" s="220">
        <f>V164*K164</f>
        <v>0</v>
      </c>
      <c r="X164" s="220">
        <v>0</v>
      </c>
      <c r="Y164" s="220">
        <f>X164*K164</f>
        <v>0</v>
      </c>
      <c r="Z164" s="220">
        <v>0</v>
      </c>
      <c r="AA164" s="221">
        <f>Z164*K164</f>
        <v>0</v>
      </c>
      <c r="AR164" s="20" t="s">
        <v>205</v>
      </c>
      <c r="AT164" s="20" t="s">
        <v>201</v>
      </c>
      <c r="AU164" s="20" t="s">
        <v>83</v>
      </c>
      <c r="AY164" s="20" t="s">
        <v>200</v>
      </c>
      <c r="BE164" s="144">
        <f>IF(U164="základná",N164,0)</f>
        <v>0</v>
      </c>
      <c r="BF164" s="144">
        <f>IF(U164="znížená",N164,0)</f>
        <v>0</v>
      </c>
      <c r="BG164" s="144">
        <f>IF(U164="zákl. prenesená",N164,0)</f>
        <v>0</v>
      </c>
      <c r="BH164" s="144">
        <f>IF(U164="zníž. prenesená",N164,0)</f>
        <v>0</v>
      </c>
      <c r="BI164" s="144">
        <f>IF(U164="nulová",N164,0)</f>
        <v>0</v>
      </c>
      <c r="BJ164" s="20" t="s">
        <v>88</v>
      </c>
      <c r="BK164" s="144">
        <f>ROUND(L164*K164,2)</f>
        <v>0</v>
      </c>
      <c r="BL164" s="20" t="s">
        <v>205</v>
      </c>
      <c r="BM164" s="20" t="s">
        <v>321</v>
      </c>
    </row>
    <row r="165" spans="2:65" s="1" customFormat="1" ht="25.5" customHeight="1">
      <c r="B165" s="179"/>
      <c r="C165" s="213" t="s">
        <v>322</v>
      </c>
      <c r="D165" s="213" t="s">
        <v>201</v>
      </c>
      <c r="E165" s="214" t="s">
        <v>612</v>
      </c>
      <c r="F165" s="215" t="s">
        <v>613</v>
      </c>
      <c r="G165" s="215"/>
      <c r="H165" s="215"/>
      <c r="I165" s="215"/>
      <c r="J165" s="216" t="s">
        <v>234</v>
      </c>
      <c r="K165" s="217">
        <v>5</v>
      </c>
      <c r="L165" s="218">
        <v>0</v>
      </c>
      <c r="M165" s="218"/>
      <c r="N165" s="217">
        <f>ROUND(L165*K165,2)</f>
        <v>0</v>
      </c>
      <c r="O165" s="217"/>
      <c r="P165" s="217"/>
      <c r="Q165" s="217"/>
      <c r="R165" s="183"/>
      <c r="T165" s="219" t="s">
        <v>5</v>
      </c>
      <c r="U165" s="54" t="s">
        <v>43</v>
      </c>
      <c r="V165" s="45"/>
      <c r="W165" s="220">
        <f>V165*K165</f>
        <v>0</v>
      </c>
      <c r="X165" s="220">
        <v>0</v>
      </c>
      <c r="Y165" s="220">
        <f>X165*K165</f>
        <v>0</v>
      </c>
      <c r="Z165" s="220">
        <v>0</v>
      </c>
      <c r="AA165" s="221">
        <f>Z165*K165</f>
        <v>0</v>
      </c>
      <c r="AR165" s="20" t="s">
        <v>205</v>
      </c>
      <c r="AT165" s="20" t="s">
        <v>201</v>
      </c>
      <c r="AU165" s="20" t="s">
        <v>83</v>
      </c>
      <c r="AY165" s="20" t="s">
        <v>200</v>
      </c>
      <c r="BE165" s="144">
        <f>IF(U165="základná",N165,0)</f>
        <v>0</v>
      </c>
      <c r="BF165" s="144">
        <f>IF(U165="znížená",N165,0)</f>
        <v>0</v>
      </c>
      <c r="BG165" s="144">
        <f>IF(U165="zákl. prenesená",N165,0)</f>
        <v>0</v>
      </c>
      <c r="BH165" s="144">
        <f>IF(U165="zníž. prenesená",N165,0)</f>
        <v>0</v>
      </c>
      <c r="BI165" s="144">
        <f>IF(U165="nulová",N165,0)</f>
        <v>0</v>
      </c>
      <c r="BJ165" s="20" t="s">
        <v>88</v>
      </c>
      <c r="BK165" s="144">
        <f>ROUND(L165*K165,2)</f>
        <v>0</v>
      </c>
      <c r="BL165" s="20" t="s">
        <v>205</v>
      </c>
      <c r="BM165" s="20" t="s">
        <v>325</v>
      </c>
    </row>
    <row r="166" spans="2:65" s="1" customFormat="1" ht="16.5" customHeight="1">
      <c r="B166" s="179"/>
      <c r="C166" s="213" t="s">
        <v>266</v>
      </c>
      <c r="D166" s="213" t="s">
        <v>201</v>
      </c>
      <c r="E166" s="214" t="s">
        <v>614</v>
      </c>
      <c r="F166" s="215" t="s">
        <v>615</v>
      </c>
      <c r="G166" s="215"/>
      <c r="H166" s="215"/>
      <c r="I166" s="215"/>
      <c r="J166" s="216" t="s">
        <v>234</v>
      </c>
      <c r="K166" s="217">
        <v>1</v>
      </c>
      <c r="L166" s="218">
        <v>0</v>
      </c>
      <c r="M166" s="218"/>
      <c r="N166" s="217">
        <f>ROUND(L166*K166,2)</f>
        <v>0</v>
      </c>
      <c r="O166" s="217"/>
      <c r="P166" s="217"/>
      <c r="Q166" s="217"/>
      <c r="R166" s="183"/>
      <c r="T166" s="219" t="s">
        <v>5</v>
      </c>
      <c r="U166" s="54" t="s">
        <v>43</v>
      </c>
      <c r="V166" s="45"/>
      <c r="W166" s="220">
        <f>V166*K166</f>
        <v>0</v>
      </c>
      <c r="X166" s="220">
        <v>0</v>
      </c>
      <c r="Y166" s="220">
        <f>X166*K166</f>
        <v>0</v>
      </c>
      <c r="Z166" s="220">
        <v>0</v>
      </c>
      <c r="AA166" s="221">
        <f>Z166*K166</f>
        <v>0</v>
      </c>
      <c r="AR166" s="20" t="s">
        <v>205</v>
      </c>
      <c r="AT166" s="20" t="s">
        <v>201</v>
      </c>
      <c r="AU166" s="20" t="s">
        <v>83</v>
      </c>
      <c r="AY166" s="20" t="s">
        <v>200</v>
      </c>
      <c r="BE166" s="144">
        <f>IF(U166="základná",N166,0)</f>
        <v>0</v>
      </c>
      <c r="BF166" s="144">
        <f>IF(U166="znížená",N166,0)</f>
        <v>0</v>
      </c>
      <c r="BG166" s="144">
        <f>IF(U166="zákl. prenesená",N166,0)</f>
        <v>0</v>
      </c>
      <c r="BH166" s="144">
        <f>IF(U166="zníž. prenesená",N166,0)</f>
        <v>0</v>
      </c>
      <c r="BI166" s="144">
        <f>IF(U166="nulová",N166,0)</f>
        <v>0</v>
      </c>
      <c r="BJ166" s="20" t="s">
        <v>88</v>
      </c>
      <c r="BK166" s="144">
        <f>ROUND(L166*K166,2)</f>
        <v>0</v>
      </c>
      <c r="BL166" s="20" t="s">
        <v>205</v>
      </c>
      <c r="BM166" s="20" t="s">
        <v>328</v>
      </c>
    </row>
    <row r="167" spans="2:65" s="1" customFormat="1" ht="16.5" customHeight="1">
      <c r="B167" s="179"/>
      <c r="C167" s="213" t="s">
        <v>329</v>
      </c>
      <c r="D167" s="213" t="s">
        <v>201</v>
      </c>
      <c r="E167" s="214" t="s">
        <v>616</v>
      </c>
      <c r="F167" s="215" t="s">
        <v>617</v>
      </c>
      <c r="G167" s="215"/>
      <c r="H167" s="215"/>
      <c r="I167" s="215"/>
      <c r="J167" s="216" t="s">
        <v>234</v>
      </c>
      <c r="K167" s="217">
        <v>5</v>
      </c>
      <c r="L167" s="218">
        <v>0</v>
      </c>
      <c r="M167" s="218"/>
      <c r="N167" s="217">
        <f>ROUND(L167*K167,2)</f>
        <v>0</v>
      </c>
      <c r="O167" s="217"/>
      <c r="P167" s="217"/>
      <c r="Q167" s="217"/>
      <c r="R167" s="183"/>
      <c r="T167" s="219" t="s">
        <v>5</v>
      </c>
      <c r="U167" s="54" t="s">
        <v>43</v>
      </c>
      <c r="V167" s="45"/>
      <c r="W167" s="220">
        <f>V167*K167</f>
        <v>0</v>
      </c>
      <c r="X167" s="220">
        <v>0</v>
      </c>
      <c r="Y167" s="220">
        <f>X167*K167</f>
        <v>0</v>
      </c>
      <c r="Z167" s="220">
        <v>0</v>
      </c>
      <c r="AA167" s="221">
        <f>Z167*K167</f>
        <v>0</v>
      </c>
      <c r="AR167" s="20" t="s">
        <v>205</v>
      </c>
      <c r="AT167" s="20" t="s">
        <v>201</v>
      </c>
      <c r="AU167" s="20" t="s">
        <v>83</v>
      </c>
      <c r="AY167" s="20" t="s">
        <v>200</v>
      </c>
      <c r="BE167" s="144">
        <f>IF(U167="základná",N167,0)</f>
        <v>0</v>
      </c>
      <c r="BF167" s="144">
        <f>IF(U167="znížená",N167,0)</f>
        <v>0</v>
      </c>
      <c r="BG167" s="144">
        <f>IF(U167="zákl. prenesená",N167,0)</f>
        <v>0</v>
      </c>
      <c r="BH167" s="144">
        <f>IF(U167="zníž. prenesená",N167,0)</f>
        <v>0</v>
      </c>
      <c r="BI167" s="144">
        <f>IF(U167="nulová",N167,0)</f>
        <v>0</v>
      </c>
      <c r="BJ167" s="20" t="s">
        <v>88</v>
      </c>
      <c r="BK167" s="144">
        <f>ROUND(L167*K167,2)</f>
        <v>0</v>
      </c>
      <c r="BL167" s="20" t="s">
        <v>205</v>
      </c>
      <c r="BM167" s="20" t="s">
        <v>332</v>
      </c>
    </row>
    <row r="168" spans="2:65" s="1" customFormat="1" ht="16.5" customHeight="1">
      <c r="B168" s="179"/>
      <c r="C168" s="213" t="s">
        <v>270</v>
      </c>
      <c r="D168" s="213" t="s">
        <v>201</v>
      </c>
      <c r="E168" s="214" t="s">
        <v>618</v>
      </c>
      <c r="F168" s="215" t="s">
        <v>619</v>
      </c>
      <c r="G168" s="215"/>
      <c r="H168" s="215"/>
      <c r="I168" s="215"/>
      <c r="J168" s="216" t="s">
        <v>234</v>
      </c>
      <c r="K168" s="217">
        <v>1</v>
      </c>
      <c r="L168" s="218">
        <v>0</v>
      </c>
      <c r="M168" s="218"/>
      <c r="N168" s="217">
        <f>ROUND(L168*K168,2)</f>
        <v>0</v>
      </c>
      <c r="O168" s="217"/>
      <c r="P168" s="217"/>
      <c r="Q168" s="217"/>
      <c r="R168" s="183"/>
      <c r="T168" s="219" t="s">
        <v>5</v>
      </c>
      <c r="U168" s="54" t="s">
        <v>43</v>
      </c>
      <c r="V168" s="45"/>
      <c r="W168" s="220">
        <f>V168*K168</f>
        <v>0</v>
      </c>
      <c r="X168" s="220">
        <v>0</v>
      </c>
      <c r="Y168" s="220">
        <f>X168*K168</f>
        <v>0</v>
      </c>
      <c r="Z168" s="220">
        <v>0</v>
      </c>
      <c r="AA168" s="221">
        <f>Z168*K168</f>
        <v>0</v>
      </c>
      <c r="AR168" s="20" t="s">
        <v>205</v>
      </c>
      <c r="AT168" s="20" t="s">
        <v>201</v>
      </c>
      <c r="AU168" s="20" t="s">
        <v>83</v>
      </c>
      <c r="AY168" s="20" t="s">
        <v>200</v>
      </c>
      <c r="BE168" s="144">
        <f>IF(U168="základná",N168,0)</f>
        <v>0</v>
      </c>
      <c r="BF168" s="144">
        <f>IF(U168="znížená",N168,0)</f>
        <v>0</v>
      </c>
      <c r="BG168" s="144">
        <f>IF(U168="zákl. prenesená",N168,0)</f>
        <v>0</v>
      </c>
      <c r="BH168" s="144">
        <f>IF(U168="zníž. prenesená",N168,0)</f>
        <v>0</v>
      </c>
      <c r="BI168" s="144">
        <f>IF(U168="nulová",N168,0)</f>
        <v>0</v>
      </c>
      <c r="BJ168" s="20" t="s">
        <v>88</v>
      </c>
      <c r="BK168" s="144">
        <f>ROUND(L168*K168,2)</f>
        <v>0</v>
      </c>
      <c r="BL168" s="20" t="s">
        <v>205</v>
      </c>
      <c r="BM168" s="20" t="s">
        <v>335</v>
      </c>
    </row>
    <row r="169" spans="2:63" s="9" customFormat="1" ht="37.4" customHeight="1">
      <c r="B169" s="201"/>
      <c r="C169" s="202"/>
      <c r="D169" s="203" t="s">
        <v>170</v>
      </c>
      <c r="E169" s="203"/>
      <c r="F169" s="203"/>
      <c r="G169" s="203"/>
      <c r="H169" s="203"/>
      <c r="I169" s="203"/>
      <c r="J169" s="203"/>
      <c r="K169" s="203"/>
      <c r="L169" s="203"/>
      <c r="M169" s="203"/>
      <c r="N169" s="222">
        <f>BK169</f>
        <v>0</v>
      </c>
      <c r="O169" s="223"/>
      <c r="P169" s="223"/>
      <c r="Q169" s="223"/>
      <c r="R169" s="206"/>
      <c r="T169" s="207"/>
      <c r="U169" s="202"/>
      <c r="V169" s="202"/>
      <c r="W169" s="208">
        <f>W170</f>
        <v>0</v>
      </c>
      <c r="X169" s="202"/>
      <c r="Y169" s="208">
        <f>Y170</f>
        <v>0</v>
      </c>
      <c r="Z169" s="202"/>
      <c r="AA169" s="209">
        <f>AA170</f>
        <v>0</v>
      </c>
      <c r="AR169" s="210" t="s">
        <v>83</v>
      </c>
      <c r="AT169" s="211" t="s">
        <v>75</v>
      </c>
      <c r="AU169" s="211" t="s">
        <v>76</v>
      </c>
      <c r="AY169" s="210" t="s">
        <v>200</v>
      </c>
      <c r="BK169" s="212">
        <f>BK170</f>
        <v>0</v>
      </c>
    </row>
    <row r="170" spans="2:65" s="1" customFormat="1" ht="25.5" customHeight="1">
      <c r="B170" s="179"/>
      <c r="C170" s="213" t="s">
        <v>336</v>
      </c>
      <c r="D170" s="213" t="s">
        <v>201</v>
      </c>
      <c r="E170" s="214" t="s">
        <v>620</v>
      </c>
      <c r="F170" s="215" t="s">
        <v>621</v>
      </c>
      <c r="G170" s="215"/>
      <c r="H170" s="215"/>
      <c r="I170" s="215"/>
      <c r="J170" s="216" t="s">
        <v>215</v>
      </c>
      <c r="K170" s="217">
        <v>836.83</v>
      </c>
      <c r="L170" s="218">
        <v>0</v>
      </c>
      <c r="M170" s="218"/>
      <c r="N170" s="217">
        <f>ROUND(L170*K170,2)</f>
        <v>0</v>
      </c>
      <c r="O170" s="217"/>
      <c r="P170" s="217"/>
      <c r="Q170" s="217"/>
      <c r="R170" s="183"/>
      <c r="T170" s="219" t="s">
        <v>5</v>
      </c>
      <c r="U170" s="54" t="s">
        <v>43</v>
      </c>
      <c r="V170" s="45"/>
      <c r="W170" s="220">
        <f>V170*K170</f>
        <v>0</v>
      </c>
      <c r="X170" s="220">
        <v>0</v>
      </c>
      <c r="Y170" s="220">
        <f>X170*K170</f>
        <v>0</v>
      </c>
      <c r="Z170" s="220">
        <v>0</v>
      </c>
      <c r="AA170" s="221">
        <f>Z170*K170</f>
        <v>0</v>
      </c>
      <c r="AR170" s="20" t="s">
        <v>205</v>
      </c>
      <c r="AT170" s="20" t="s">
        <v>201</v>
      </c>
      <c r="AU170" s="20" t="s">
        <v>83</v>
      </c>
      <c r="AY170" s="20" t="s">
        <v>200</v>
      </c>
      <c r="BE170" s="144">
        <f>IF(U170="základná",N170,0)</f>
        <v>0</v>
      </c>
      <c r="BF170" s="144">
        <f>IF(U170="znížená",N170,0)</f>
        <v>0</v>
      </c>
      <c r="BG170" s="144">
        <f>IF(U170="zákl. prenesená",N170,0)</f>
        <v>0</v>
      </c>
      <c r="BH170" s="144">
        <f>IF(U170="zníž. prenesená",N170,0)</f>
        <v>0</v>
      </c>
      <c r="BI170" s="144">
        <f>IF(U170="nulová",N170,0)</f>
        <v>0</v>
      </c>
      <c r="BJ170" s="20" t="s">
        <v>88</v>
      </c>
      <c r="BK170" s="144">
        <f>ROUND(L170*K170,2)</f>
        <v>0</v>
      </c>
      <c r="BL170" s="20" t="s">
        <v>205</v>
      </c>
      <c r="BM170" s="20" t="s">
        <v>339</v>
      </c>
    </row>
    <row r="171" spans="2:63" s="1" customFormat="1" ht="49.9" customHeight="1">
      <c r="B171" s="44"/>
      <c r="C171" s="45"/>
      <c r="D171" s="203" t="s">
        <v>447</v>
      </c>
      <c r="E171" s="45"/>
      <c r="F171" s="45"/>
      <c r="G171" s="45"/>
      <c r="H171" s="45"/>
      <c r="I171" s="45"/>
      <c r="J171" s="45"/>
      <c r="K171" s="45"/>
      <c r="L171" s="45"/>
      <c r="M171" s="45"/>
      <c r="N171" s="224">
        <f>BK171</f>
        <v>0</v>
      </c>
      <c r="O171" s="225"/>
      <c r="P171" s="225"/>
      <c r="Q171" s="225"/>
      <c r="R171" s="46"/>
      <c r="T171" s="226"/>
      <c r="U171" s="70"/>
      <c r="V171" s="70"/>
      <c r="W171" s="70"/>
      <c r="X171" s="70"/>
      <c r="Y171" s="70"/>
      <c r="Z171" s="70"/>
      <c r="AA171" s="72"/>
      <c r="AT171" s="20" t="s">
        <v>75</v>
      </c>
      <c r="AU171" s="20" t="s">
        <v>76</v>
      </c>
      <c r="AY171" s="20" t="s">
        <v>448</v>
      </c>
      <c r="BK171" s="144">
        <v>0</v>
      </c>
    </row>
    <row r="172" spans="2:18" s="1" customFormat="1" ht="6.95" customHeight="1">
      <c r="B172" s="73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5"/>
    </row>
  </sheetData>
  <mergeCells count="198">
    <mergeCell ref="F162:I162"/>
    <mergeCell ref="F161:I161"/>
    <mergeCell ref="F164:I164"/>
    <mergeCell ref="F165:I165"/>
    <mergeCell ref="F166:I166"/>
    <mergeCell ref="F167:I167"/>
    <mergeCell ref="F168:I168"/>
    <mergeCell ref="F170:I170"/>
    <mergeCell ref="L162:M162"/>
    <mergeCell ref="L161:M161"/>
    <mergeCell ref="L164:M164"/>
    <mergeCell ref="L165:M165"/>
    <mergeCell ref="L166:M166"/>
    <mergeCell ref="L167:M167"/>
    <mergeCell ref="L168:M168"/>
    <mergeCell ref="L170:M170"/>
    <mergeCell ref="N170:Q170"/>
    <mergeCell ref="N156:Q156"/>
    <mergeCell ref="N163:Q163"/>
    <mergeCell ref="N169:Q169"/>
    <mergeCell ref="N171:Q171"/>
    <mergeCell ref="N150:Q150"/>
    <mergeCell ref="N149:Q149"/>
    <mergeCell ref="N151:Q151"/>
    <mergeCell ref="F144:I144"/>
    <mergeCell ref="F145:I145"/>
    <mergeCell ref="F146:I146"/>
    <mergeCell ref="F147:I147"/>
    <mergeCell ref="F148:I148"/>
    <mergeCell ref="F149:I149"/>
    <mergeCell ref="F150:I150"/>
    <mergeCell ref="F152:I152"/>
    <mergeCell ref="F153:I153"/>
    <mergeCell ref="F154:I154"/>
    <mergeCell ref="F155:I155"/>
    <mergeCell ref="F157:I157"/>
    <mergeCell ref="F158:I158"/>
    <mergeCell ref="F159:I159"/>
    <mergeCell ref="F160:I160"/>
    <mergeCell ref="L144:M144"/>
    <mergeCell ref="L145:M145"/>
    <mergeCell ref="L146:M146"/>
    <mergeCell ref="L147:M147"/>
    <mergeCell ref="L148:M148"/>
    <mergeCell ref="L149:M149"/>
    <mergeCell ref="L150:M150"/>
    <mergeCell ref="L152:M152"/>
    <mergeCell ref="L153:M153"/>
    <mergeCell ref="L154:M154"/>
    <mergeCell ref="L155:M155"/>
    <mergeCell ref="L157:M157"/>
    <mergeCell ref="L158:M158"/>
    <mergeCell ref="L159:M159"/>
    <mergeCell ref="L160:M160"/>
    <mergeCell ref="N152:Q152"/>
    <mergeCell ref="N153:Q153"/>
    <mergeCell ref="N154:Q154"/>
    <mergeCell ref="N155:Q155"/>
    <mergeCell ref="N157:Q157"/>
    <mergeCell ref="N158:Q158"/>
    <mergeCell ref="N159:Q159"/>
    <mergeCell ref="N160:Q160"/>
    <mergeCell ref="N161:Q161"/>
    <mergeCell ref="N162:Q162"/>
    <mergeCell ref="N164:Q164"/>
    <mergeCell ref="N165:Q165"/>
    <mergeCell ref="N166:Q166"/>
    <mergeCell ref="N167:Q167"/>
    <mergeCell ref="N168:Q16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F126:I126"/>
    <mergeCell ref="L123:M123"/>
    <mergeCell ref="N123:Q123"/>
    <mergeCell ref="L126:M126"/>
    <mergeCell ref="N126:Q126"/>
    <mergeCell ref="N127:Q127"/>
    <mergeCell ref="N128:Q128"/>
    <mergeCell ref="N129:Q129"/>
    <mergeCell ref="N130:Q130"/>
    <mergeCell ref="N131:Q131"/>
    <mergeCell ref="N132:Q132"/>
    <mergeCell ref="N133:Q133"/>
    <mergeCell ref="N124:Q124"/>
    <mergeCell ref="N125:Q125"/>
    <mergeCell ref="F127:I127"/>
    <mergeCell ref="F130:I130"/>
    <mergeCell ref="F128:I128"/>
    <mergeCell ref="F129:I129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F139:I139"/>
    <mergeCell ref="F141:I141"/>
    <mergeCell ref="F142:I142"/>
    <mergeCell ref="L127:M127"/>
    <mergeCell ref="L132:M132"/>
    <mergeCell ref="L128:M128"/>
    <mergeCell ref="L129:M129"/>
    <mergeCell ref="L130:M130"/>
    <mergeCell ref="L131:M131"/>
    <mergeCell ref="L133:M133"/>
    <mergeCell ref="L134:M134"/>
    <mergeCell ref="L135:M135"/>
    <mergeCell ref="L136:M136"/>
    <mergeCell ref="L137:M137"/>
    <mergeCell ref="L138:M138"/>
    <mergeCell ref="L139:M139"/>
    <mergeCell ref="L141:M141"/>
    <mergeCell ref="L142:M142"/>
    <mergeCell ref="N134:Q134"/>
    <mergeCell ref="N137:Q137"/>
    <mergeCell ref="N135:Q135"/>
    <mergeCell ref="N136:Q136"/>
    <mergeCell ref="N138:Q138"/>
    <mergeCell ref="N139:Q139"/>
    <mergeCell ref="N141:Q141"/>
    <mergeCell ref="N142:Q142"/>
    <mergeCell ref="N144:Q144"/>
    <mergeCell ref="N145:Q145"/>
    <mergeCell ref="N146:Q146"/>
    <mergeCell ref="N147:Q147"/>
    <mergeCell ref="N148:Q148"/>
    <mergeCell ref="N140:Q140"/>
    <mergeCell ref="N143:Q143"/>
  </mergeCells>
  <hyperlinks>
    <hyperlink ref="F1:G1" location="C2" display="1) Krycí list rozpočtu"/>
    <hyperlink ref="H1:K1" location="C87" display="2) Rekapitulácia rozpočtu"/>
    <hyperlink ref="L1" location="C123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101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151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622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N99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(SUM(BE99:BE106)+SUM(BE125:BE166))</f>
        <v>0</v>
      </c>
      <c r="I33" s="45"/>
      <c r="J33" s="45"/>
      <c r="K33" s="45"/>
      <c r="L33" s="45"/>
      <c r="M33" s="162">
        <f>ROUND((SUM(BE99:BE106)+SUM(BE125:BE166)),2)*F33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(SUM(BF99:BF106)+SUM(BF125:BF166))</f>
        <v>0</v>
      </c>
      <c r="I34" s="45"/>
      <c r="J34" s="45"/>
      <c r="K34" s="45"/>
      <c r="L34" s="45"/>
      <c r="M34" s="162">
        <f>ROUND((SUM(BF99:BF106)+SUM(BF125:BF166)),2)*F34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(SUM(BG99:BG106)+SUM(BG125:BG166))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(SUM(BH99:BH106)+SUM(BH125:BH166))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(SUM(BI99:BI106)+SUM(BI125:BI166))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151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01-05 - 05 - Ostatné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N125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623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N126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624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N136</f>
        <v>0</v>
      </c>
      <c r="O91" s="172"/>
      <c r="P91" s="172"/>
      <c r="Q91" s="172"/>
      <c r="R91" s="175"/>
    </row>
    <row r="92" spans="2:18" s="7" customFormat="1" ht="24.95" customHeight="1">
      <c r="B92" s="171"/>
      <c r="C92" s="172"/>
      <c r="D92" s="173" t="s">
        <v>625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4">
        <f>N139</f>
        <v>0</v>
      </c>
      <c r="O92" s="172"/>
      <c r="P92" s="172"/>
      <c r="Q92" s="172"/>
      <c r="R92" s="175"/>
    </row>
    <row r="93" spans="2:18" s="7" customFormat="1" ht="24.95" customHeight="1">
      <c r="B93" s="171"/>
      <c r="C93" s="172"/>
      <c r="D93" s="173" t="s">
        <v>166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4">
        <f>N143</f>
        <v>0</v>
      </c>
      <c r="O93" s="172"/>
      <c r="P93" s="172"/>
      <c r="Q93" s="172"/>
      <c r="R93" s="175"/>
    </row>
    <row r="94" spans="2:18" s="7" customFormat="1" ht="24.95" customHeight="1">
      <c r="B94" s="171"/>
      <c r="C94" s="172"/>
      <c r="D94" s="173" t="s">
        <v>626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N146</f>
        <v>0</v>
      </c>
      <c r="O94" s="172"/>
      <c r="P94" s="172"/>
      <c r="Q94" s="172"/>
      <c r="R94" s="175"/>
    </row>
    <row r="95" spans="2:18" s="7" customFormat="1" ht="24.95" customHeight="1">
      <c r="B95" s="171"/>
      <c r="C95" s="172"/>
      <c r="D95" s="173" t="s">
        <v>627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N152</f>
        <v>0</v>
      </c>
      <c r="O95" s="172"/>
      <c r="P95" s="172"/>
      <c r="Q95" s="172"/>
      <c r="R95" s="175"/>
    </row>
    <row r="96" spans="2:18" s="7" customFormat="1" ht="24.95" customHeight="1">
      <c r="B96" s="171"/>
      <c r="C96" s="172"/>
      <c r="D96" s="173" t="s">
        <v>170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4">
        <f>N156</f>
        <v>0</v>
      </c>
      <c r="O96" s="172"/>
      <c r="P96" s="172"/>
      <c r="Q96" s="172"/>
      <c r="R96" s="175"/>
    </row>
    <row r="97" spans="2:18" s="7" customFormat="1" ht="24.95" customHeight="1">
      <c r="B97" s="171"/>
      <c r="C97" s="172"/>
      <c r="D97" s="173" t="s">
        <v>451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4">
        <f>N158</f>
        <v>0</v>
      </c>
      <c r="O97" s="172"/>
      <c r="P97" s="172"/>
      <c r="Q97" s="172"/>
      <c r="R97" s="175"/>
    </row>
    <row r="98" spans="2:18" s="1" customFormat="1" ht="21.8" customHeight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6"/>
    </row>
    <row r="99" spans="2:21" s="1" customFormat="1" ht="29.25" customHeight="1">
      <c r="B99" s="44"/>
      <c r="C99" s="169" t="s">
        <v>177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170">
        <f>ROUND(N100+N101+N102+N103+N104+N105,2)</f>
        <v>0</v>
      </c>
      <c r="O99" s="176"/>
      <c r="P99" s="176"/>
      <c r="Q99" s="176"/>
      <c r="R99" s="46"/>
      <c r="T99" s="177"/>
      <c r="U99" s="178" t="s">
        <v>40</v>
      </c>
    </row>
    <row r="100" spans="2:65" s="1" customFormat="1" ht="18" customHeight="1">
      <c r="B100" s="179"/>
      <c r="C100" s="180"/>
      <c r="D100" s="145" t="s">
        <v>178</v>
      </c>
      <c r="E100" s="181"/>
      <c r="F100" s="181"/>
      <c r="G100" s="181"/>
      <c r="H100" s="181"/>
      <c r="I100" s="180"/>
      <c r="J100" s="180"/>
      <c r="K100" s="180"/>
      <c r="L100" s="180"/>
      <c r="M100" s="180"/>
      <c r="N100" s="140">
        <f>ROUND(N89*T100,2)</f>
        <v>0</v>
      </c>
      <c r="O100" s="182"/>
      <c r="P100" s="182"/>
      <c r="Q100" s="182"/>
      <c r="R100" s="183"/>
      <c r="S100" s="184"/>
      <c r="T100" s="185"/>
      <c r="U100" s="186" t="s">
        <v>43</v>
      </c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7" t="s">
        <v>179</v>
      </c>
      <c r="AZ100" s="184"/>
      <c r="BA100" s="184"/>
      <c r="BB100" s="184"/>
      <c r="BC100" s="184"/>
      <c r="BD100" s="184"/>
      <c r="BE100" s="188">
        <f>IF(U100="základná",N100,0)</f>
        <v>0</v>
      </c>
      <c r="BF100" s="188">
        <f>IF(U100="znížená",N100,0)</f>
        <v>0</v>
      </c>
      <c r="BG100" s="188">
        <f>IF(U100="zákl. prenesená",N100,0)</f>
        <v>0</v>
      </c>
      <c r="BH100" s="188">
        <f>IF(U100="zníž. prenesená",N100,0)</f>
        <v>0</v>
      </c>
      <c r="BI100" s="188">
        <f>IF(U100="nulová",N100,0)</f>
        <v>0</v>
      </c>
      <c r="BJ100" s="187" t="s">
        <v>88</v>
      </c>
      <c r="BK100" s="184"/>
      <c r="BL100" s="184"/>
      <c r="BM100" s="184"/>
    </row>
    <row r="101" spans="2:65" s="1" customFormat="1" ht="18" customHeight="1">
      <c r="B101" s="179"/>
      <c r="C101" s="180"/>
      <c r="D101" s="145" t="s">
        <v>180</v>
      </c>
      <c r="E101" s="181"/>
      <c r="F101" s="181"/>
      <c r="G101" s="181"/>
      <c r="H101" s="181"/>
      <c r="I101" s="180"/>
      <c r="J101" s="180"/>
      <c r="K101" s="180"/>
      <c r="L101" s="180"/>
      <c r="M101" s="180"/>
      <c r="N101" s="140">
        <f>ROUND(N89*T101,2)</f>
        <v>0</v>
      </c>
      <c r="O101" s="182"/>
      <c r="P101" s="182"/>
      <c r="Q101" s="182"/>
      <c r="R101" s="183"/>
      <c r="S101" s="184"/>
      <c r="T101" s="185"/>
      <c r="U101" s="186" t="s">
        <v>43</v>
      </c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7" t="s">
        <v>179</v>
      </c>
      <c r="AZ101" s="184"/>
      <c r="BA101" s="184"/>
      <c r="BB101" s="184"/>
      <c r="BC101" s="184"/>
      <c r="BD101" s="184"/>
      <c r="BE101" s="188">
        <f>IF(U101="základná",N101,0)</f>
        <v>0</v>
      </c>
      <c r="BF101" s="188">
        <f>IF(U101="znížená",N101,0)</f>
        <v>0</v>
      </c>
      <c r="BG101" s="188">
        <f>IF(U101="zákl. prenesená",N101,0)</f>
        <v>0</v>
      </c>
      <c r="BH101" s="188">
        <f>IF(U101="zníž. prenesená",N101,0)</f>
        <v>0</v>
      </c>
      <c r="BI101" s="188">
        <f>IF(U101="nulová",N101,0)</f>
        <v>0</v>
      </c>
      <c r="BJ101" s="187" t="s">
        <v>88</v>
      </c>
      <c r="BK101" s="184"/>
      <c r="BL101" s="184"/>
      <c r="BM101" s="184"/>
    </row>
    <row r="102" spans="2:65" s="1" customFormat="1" ht="18" customHeight="1">
      <c r="B102" s="179"/>
      <c r="C102" s="180"/>
      <c r="D102" s="145" t="s">
        <v>181</v>
      </c>
      <c r="E102" s="181"/>
      <c r="F102" s="181"/>
      <c r="G102" s="181"/>
      <c r="H102" s="181"/>
      <c r="I102" s="180"/>
      <c r="J102" s="180"/>
      <c r="K102" s="180"/>
      <c r="L102" s="180"/>
      <c r="M102" s="180"/>
      <c r="N102" s="140">
        <f>ROUND(N89*T102,2)</f>
        <v>0</v>
      </c>
      <c r="O102" s="182"/>
      <c r="P102" s="182"/>
      <c r="Q102" s="182"/>
      <c r="R102" s="183"/>
      <c r="S102" s="184"/>
      <c r="T102" s="185"/>
      <c r="U102" s="186" t="s">
        <v>43</v>
      </c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7" t="s">
        <v>179</v>
      </c>
      <c r="AZ102" s="184"/>
      <c r="BA102" s="184"/>
      <c r="BB102" s="184"/>
      <c r="BC102" s="184"/>
      <c r="BD102" s="184"/>
      <c r="BE102" s="188">
        <f>IF(U102="základná",N102,0)</f>
        <v>0</v>
      </c>
      <c r="BF102" s="188">
        <f>IF(U102="znížená",N102,0)</f>
        <v>0</v>
      </c>
      <c r="BG102" s="188">
        <f>IF(U102="zákl. prenesená",N102,0)</f>
        <v>0</v>
      </c>
      <c r="BH102" s="188">
        <f>IF(U102="zníž. prenesená",N102,0)</f>
        <v>0</v>
      </c>
      <c r="BI102" s="188">
        <f>IF(U102="nulová",N102,0)</f>
        <v>0</v>
      </c>
      <c r="BJ102" s="187" t="s">
        <v>88</v>
      </c>
      <c r="BK102" s="184"/>
      <c r="BL102" s="184"/>
      <c r="BM102" s="184"/>
    </row>
    <row r="103" spans="2:65" s="1" customFormat="1" ht="18" customHeight="1">
      <c r="B103" s="179"/>
      <c r="C103" s="180"/>
      <c r="D103" s="145" t="s">
        <v>182</v>
      </c>
      <c r="E103" s="181"/>
      <c r="F103" s="181"/>
      <c r="G103" s="181"/>
      <c r="H103" s="181"/>
      <c r="I103" s="180"/>
      <c r="J103" s="180"/>
      <c r="K103" s="180"/>
      <c r="L103" s="180"/>
      <c r="M103" s="180"/>
      <c r="N103" s="140">
        <f>ROUND(N89*T103,2)</f>
        <v>0</v>
      </c>
      <c r="O103" s="182"/>
      <c r="P103" s="182"/>
      <c r="Q103" s="182"/>
      <c r="R103" s="183"/>
      <c r="S103" s="184"/>
      <c r="T103" s="185"/>
      <c r="U103" s="186" t="s">
        <v>43</v>
      </c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7" t="s">
        <v>179</v>
      </c>
      <c r="AZ103" s="184"/>
      <c r="BA103" s="184"/>
      <c r="BB103" s="184"/>
      <c r="BC103" s="184"/>
      <c r="BD103" s="184"/>
      <c r="BE103" s="188">
        <f>IF(U103="základná",N103,0)</f>
        <v>0</v>
      </c>
      <c r="BF103" s="188">
        <f>IF(U103="znížená",N103,0)</f>
        <v>0</v>
      </c>
      <c r="BG103" s="188">
        <f>IF(U103="zákl. prenesená",N103,0)</f>
        <v>0</v>
      </c>
      <c r="BH103" s="188">
        <f>IF(U103="zníž. prenesená",N103,0)</f>
        <v>0</v>
      </c>
      <c r="BI103" s="188">
        <f>IF(U103="nulová",N103,0)</f>
        <v>0</v>
      </c>
      <c r="BJ103" s="187" t="s">
        <v>88</v>
      </c>
      <c r="BK103" s="184"/>
      <c r="BL103" s="184"/>
      <c r="BM103" s="184"/>
    </row>
    <row r="104" spans="2:65" s="1" customFormat="1" ht="18" customHeight="1">
      <c r="B104" s="179"/>
      <c r="C104" s="180"/>
      <c r="D104" s="145" t="s">
        <v>183</v>
      </c>
      <c r="E104" s="181"/>
      <c r="F104" s="181"/>
      <c r="G104" s="181"/>
      <c r="H104" s="181"/>
      <c r="I104" s="180"/>
      <c r="J104" s="180"/>
      <c r="K104" s="180"/>
      <c r="L104" s="180"/>
      <c r="M104" s="180"/>
      <c r="N104" s="140">
        <f>ROUND(N89*T104,2)</f>
        <v>0</v>
      </c>
      <c r="O104" s="182"/>
      <c r="P104" s="182"/>
      <c r="Q104" s="182"/>
      <c r="R104" s="183"/>
      <c r="S104" s="184"/>
      <c r="T104" s="185"/>
      <c r="U104" s="186" t="s">
        <v>43</v>
      </c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7" t="s">
        <v>179</v>
      </c>
      <c r="AZ104" s="184"/>
      <c r="BA104" s="184"/>
      <c r="BB104" s="184"/>
      <c r="BC104" s="184"/>
      <c r="BD104" s="184"/>
      <c r="BE104" s="188">
        <f>IF(U104="základná",N104,0)</f>
        <v>0</v>
      </c>
      <c r="BF104" s="188">
        <f>IF(U104="znížená",N104,0)</f>
        <v>0</v>
      </c>
      <c r="BG104" s="188">
        <f>IF(U104="zákl. prenesená",N104,0)</f>
        <v>0</v>
      </c>
      <c r="BH104" s="188">
        <f>IF(U104="zníž. prenesená",N104,0)</f>
        <v>0</v>
      </c>
      <c r="BI104" s="188">
        <f>IF(U104="nulová",N104,0)</f>
        <v>0</v>
      </c>
      <c r="BJ104" s="187" t="s">
        <v>88</v>
      </c>
      <c r="BK104" s="184"/>
      <c r="BL104" s="184"/>
      <c r="BM104" s="184"/>
    </row>
    <row r="105" spans="2:65" s="1" customFormat="1" ht="18" customHeight="1">
      <c r="B105" s="179"/>
      <c r="C105" s="180"/>
      <c r="D105" s="181" t="s">
        <v>184</v>
      </c>
      <c r="E105" s="180"/>
      <c r="F105" s="180"/>
      <c r="G105" s="180"/>
      <c r="H105" s="180"/>
      <c r="I105" s="180"/>
      <c r="J105" s="180"/>
      <c r="K105" s="180"/>
      <c r="L105" s="180"/>
      <c r="M105" s="180"/>
      <c r="N105" s="140">
        <f>ROUND(N89*T105,2)</f>
        <v>0</v>
      </c>
      <c r="O105" s="182"/>
      <c r="P105" s="182"/>
      <c r="Q105" s="182"/>
      <c r="R105" s="183"/>
      <c r="S105" s="184"/>
      <c r="T105" s="189"/>
      <c r="U105" s="190" t="s">
        <v>43</v>
      </c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7" t="s">
        <v>185</v>
      </c>
      <c r="AZ105" s="184"/>
      <c r="BA105" s="184"/>
      <c r="BB105" s="184"/>
      <c r="BC105" s="184"/>
      <c r="BD105" s="184"/>
      <c r="BE105" s="188">
        <f>IF(U105="základná",N105,0)</f>
        <v>0</v>
      </c>
      <c r="BF105" s="188">
        <f>IF(U105="znížená",N105,0)</f>
        <v>0</v>
      </c>
      <c r="BG105" s="188">
        <f>IF(U105="zákl. prenesená",N105,0)</f>
        <v>0</v>
      </c>
      <c r="BH105" s="188">
        <f>IF(U105="zníž. prenesená",N105,0)</f>
        <v>0</v>
      </c>
      <c r="BI105" s="188">
        <f>IF(U105="nulová",N105,0)</f>
        <v>0</v>
      </c>
      <c r="BJ105" s="187" t="s">
        <v>88</v>
      </c>
      <c r="BK105" s="184"/>
      <c r="BL105" s="184"/>
      <c r="BM105" s="184"/>
    </row>
    <row r="106" spans="2:18" s="1" customFormat="1" ht="13.5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1" customFormat="1" ht="29.25" customHeight="1">
      <c r="B107" s="44"/>
      <c r="C107" s="150" t="s">
        <v>143</v>
      </c>
      <c r="D107" s="151"/>
      <c r="E107" s="151"/>
      <c r="F107" s="151"/>
      <c r="G107" s="151"/>
      <c r="H107" s="151"/>
      <c r="I107" s="151"/>
      <c r="J107" s="151"/>
      <c r="K107" s="151"/>
      <c r="L107" s="152">
        <f>ROUND(SUM(N89+N99),2)</f>
        <v>0</v>
      </c>
      <c r="M107" s="152"/>
      <c r="N107" s="152"/>
      <c r="O107" s="152"/>
      <c r="P107" s="152"/>
      <c r="Q107" s="152"/>
      <c r="R107" s="46"/>
    </row>
    <row r="108" spans="2:18" s="1" customFormat="1" ht="6.95" customHeight="1"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5"/>
    </row>
    <row r="112" spans="2:18" s="1" customFormat="1" ht="6.95" customHeight="1"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8"/>
    </row>
    <row r="113" spans="2:18" s="1" customFormat="1" ht="36.95" customHeight="1">
      <c r="B113" s="44"/>
      <c r="C113" s="25" t="s">
        <v>186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6"/>
    </row>
    <row r="114" spans="2:18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30" customHeight="1">
      <c r="B115" s="44"/>
      <c r="C115" s="36" t="s">
        <v>17</v>
      </c>
      <c r="D115" s="45"/>
      <c r="E115" s="45"/>
      <c r="F115" s="155" t="str">
        <f>F6</f>
        <v>Poľnohospodárska bioplynová stanica Dvor Mikuláš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45"/>
      <c r="R115" s="46"/>
    </row>
    <row r="116" spans="2:18" ht="30" customHeight="1">
      <c r="B116" s="24"/>
      <c r="C116" s="36" t="s">
        <v>150</v>
      </c>
      <c r="D116" s="29"/>
      <c r="E116" s="29"/>
      <c r="F116" s="155" t="s">
        <v>151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7"/>
    </row>
    <row r="117" spans="2:18" s="1" customFormat="1" ht="36.95" customHeight="1">
      <c r="B117" s="44"/>
      <c r="C117" s="83" t="s">
        <v>152</v>
      </c>
      <c r="D117" s="45"/>
      <c r="E117" s="45"/>
      <c r="F117" s="85" t="str">
        <f>F8</f>
        <v>01-05 - 05 - Ostatné</v>
      </c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6.95" customHeight="1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6"/>
    </row>
    <row r="119" spans="2:18" s="1" customFormat="1" ht="18" customHeight="1">
      <c r="B119" s="44"/>
      <c r="C119" s="36" t="s">
        <v>21</v>
      </c>
      <c r="D119" s="45"/>
      <c r="E119" s="45"/>
      <c r="F119" s="31" t="str">
        <f>F10</f>
        <v>Dvor Mikuláš</v>
      </c>
      <c r="G119" s="45"/>
      <c r="H119" s="45"/>
      <c r="I119" s="45"/>
      <c r="J119" s="45"/>
      <c r="K119" s="36" t="s">
        <v>23</v>
      </c>
      <c r="L119" s="45"/>
      <c r="M119" s="88" t="str">
        <f>IF(O10="","",O10)</f>
        <v>7. 9. 2018</v>
      </c>
      <c r="N119" s="88"/>
      <c r="O119" s="88"/>
      <c r="P119" s="88"/>
      <c r="Q119" s="45"/>
      <c r="R119" s="46"/>
    </row>
    <row r="120" spans="2:18" s="1" customFormat="1" ht="6.95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pans="2:18" s="1" customFormat="1" ht="13.5">
      <c r="B121" s="44"/>
      <c r="C121" s="36" t="s">
        <v>25</v>
      </c>
      <c r="D121" s="45"/>
      <c r="E121" s="45"/>
      <c r="F121" s="31" t="str">
        <f>E13</f>
        <v>AGROCONTRACT Mikuláš a.s.,94655 Dubník</v>
      </c>
      <c r="G121" s="45"/>
      <c r="H121" s="45"/>
      <c r="I121" s="45"/>
      <c r="J121" s="45"/>
      <c r="K121" s="36" t="s">
        <v>31</v>
      </c>
      <c r="L121" s="45"/>
      <c r="M121" s="31" t="str">
        <f>E19</f>
        <v xml:space="preserve"> </v>
      </c>
      <c r="N121" s="31"/>
      <c r="O121" s="31"/>
      <c r="P121" s="31"/>
      <c r="Q121" s="31"/>
      <c r="R121" s="46"/>
    </row>
    <row r="122" spans="2:18" s="1" customFormat="1" ht="14.4" customHeight="1">
      <c r="B122" s="44"/>
      <c r="C122" s="36" t="s">
        <v>29</v>
      </c>
      <c r="D122" s="45"/>
      <c r="E122" s="45"/>
      <c r="F122" s="31" t="str">
        <f>IF(E16="","",E16)</f>
        <v>Rozpočet, výkaz výmer</v>
      </c>
      <c r="G122" s="45"/>
      <c r="H122" s="45"/>
      <c r="I122" s="45"/>
      <c r="J122" s="45"/>
      <c r="K122" s="36" t="s">
        <v>34</v>
      </c>
      <c r="L122" s="45"/>
      <c r="M122" s="31" t="str">
        <f>E22</f>
        <v>Szegheőová</v>
      </c>
      <c r="N122" s="31"/>
      <c r="O122" s="31"/>
      <c r="P122" s="31"/>
      <c r="Q122" s="31"/>
      <c r="R122" s="46"/>
    </row>
    <row r="123" spans="2:18" s="1" customFormat="1" ht="10.3" customHeight="1"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6"/>
    </row>
    <row r="124" spans="2:27" s="8" customFormat="1" ht="29.25" customHeight="1">
      <c r="B124" s="191"/>
      <c r="C124" s="192" t="s">
        <v>187</v>
      </c>
      <c r="D124" s="193" t="s">
        <v>188</v>
      </c>
      <c r="E124" s="193" t="s">
        <v>58</v>
      </c>
      <c r="F124" s="193" t="s">
        <v>189</v>
      </c>
      <c r="G124" s="193"/>
      <c r="H124" s="193"/>
      <c r="I124" s="193"/>
      <c r="J124" s="193" t="s">
        <v>190</v>
      </c>
      <c r="K124" s="193" t="s">
        <v>191</v>
      </c>
      <c r="L124" s="193" t="s">
        <v>192</v>
      </c>
      <c r="M124" s="193"/>
      <c r="N124" s="193" t="s">
        <v>158</v>
      </c>
      <c r="O124" s="193"/>
      <c r="P124" s="193"/>
      <c r="Q124" s="194"/>
      <c r="R124" s="195"/>
      <c r="T124" s="98" t="s">
        <v>193</v>
      </c>
      <c r="U124" s="99" t="s">
        <v>40</v>
      </c>
      <c r="V124" s="99" t="s">
        <v>194</v>
      </c>
      <c r="W124" s="99" t="s">
        <v>195</v>
      </c>
      <c r="X124" s="99" t="s">
        <v>196</v>
      </c>
      <c r="Y124" s="99" t="s">
        <v>197</v>
      </c>
      <c r="Z124" s="99" t="s">
        <v>198</v>
      </c>
      <c r="AA124" s="100" t="s">
        <v>199</v>
      </c>
    </row>
    <row r="125" spans="2:63" s="1" customFormat="1" ht="29.25" customHeight="1">
      <c r="B125" s="44"/>
      <c r="C125" s="102" t="s">
        <v>155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196">
        <f>BK125</f>
        <v>0</v>
      </c>
      <c r="O125" s="197"/>
      <c r="P125" s="197"/>
      <c r="Q125" s="197"/>
      <c r="R125" s="46"/>
      <c r="T125" s="101"/>
      <c r="U125" s="65"/>
      <c r="V125" s="65"/>
      <c r="W125" s="198">
        <f>W126+W136+W139+W143+W146+W152+W156+W158+W167</f>
        <v>0</v>
      </c>
      <c r="X125" s="65"/>
      <c r="Y125" s="198">
        <f>Y126+Y136+Y139+Y143+Y146+Y152+Y156+Y158+Y167</f>
        <v>0</v>
      </c>
      <c r="Z125" s="65"/>
      <c r="AA125" s="199">
        <f>AA126+AA136+AA139+AA143+AA146+AA152+AA156+AA158+AA167</f>
        <v>0</v>
      </c>
      <c r="AT125" s="20" t="s">
        <v>75</v>
      </c>
      <c r="AU125" s="20" t="s">
        <v>160</v>
      </c>
      <c r="BK125" s="200">
        <f>BK126+BK136+BK139+BK143+BK146+BK152+BK156+BK158+BK167</f>
        <v>0</v>
      </c>
    </row>
    <row r="126" spans="2:63" s="9" customFormat="1" ht="37.4" customHeight="1">
      <c r="B126" s="201"/>
      <c r="C126" s="202"/>
      <c r="D126" s="203" t="s">
        <v>623</v>
      </c>
      <c r="E126" s="203"/>
      <c r="F126" s="203"/>
      <c r="G126" s="203"/>
      <c r="H126" s="203"/>
      <c r="I126" s="203"/>
      <c r="J126" s="203"/>
      <c r="K126" s="203"/>
      <c r="L126" s="203"/>
      <c r="M126" s="203"/>
      <c r="N126" s="204">
        <f>BK126</f>
        <v>0</v>
      </c>
      <c r="O126" s="205"/>
      <c r="P126" s="205"/>
      <c r="Q126" s="205"/>
      <c r="R126" s="206"/>
      <c r="T126" s="207"/>
      <c r="U126" s="202"/>
      <c r="V126" s="202"/>
      <c r="W126" s="208">
        <f>SUM(W127:W135)</f>
        <v>0</v>
      </c>
      <c r="X126" s="202"/>
      <c r="Y126" s="208">
        <f>SUM(Y127:Y135)</f>
        <v>0</v>
      </c>
      <c r="Z126" s="202"/>
      <c r="AA126" s="209">
        <f>SUM(AA127:AA135)</f>
        <v>0</v>
      </c>
      <c r="AR126" s="210" t="s">
        <v>83</v>
      </c>
      <c r="AT126" s="211" t="s">
        <v>75</v>
      </c>
      <c r="AU126" s="211" t="s">
        <v>76</v>
      </c>
      <c r="AY126" s="210" t="s">
        <v>200</v>
      </c>
      <c r="BK126" s="212">
        <f>SUM(BK127:BK135)</f>
        <v>0</v>
      </c>
    </row>
    <row r="127" spans="2:65" s="1" customFormat="1" ht="25.5" customHeight="1">
      <c r="B127" s="179"/>
      <c r="C127" s="213" t="s">
        <v>83</v>
      </c>
      <c r="D127" s="213" t="s">
        <v>201</v>
      </c>
      <c r="E127" s="214" t="s">
        <v>581</v>
      </c>
      <c r="F127" s="215" t="s">
        <v>628</v>
      </c>
      <c r="G127" s="215"/>
      <c r="H127" s="215"/>
      <c r="I127" s="215"/>
      <c r="J127" s="216" t="s">
        <v>204</v>
      </c>
      <c r="K127" s="217">
        <v>4.8</v>
      </c>
      <c r="L127" s="218">
        <v>0</v>
      </c>
      <c r="M127" s="218"/>
      <c r="N127" s="217">
        <f>ROUND(L127*K127,2)</f>
        <v>0</v>
      </c>
      <c r="O127" s="217"/>
      <c r="P127" s="217"/>
      <c r="Q127" s="217"/>
      <c r="R127" s="183"/>
      <c r="T127" s="219" t="s">
        <v>5</v>
      </c>
      <c r="U127" s="54" t="s">
        <v>43</v>
      </c>
      <c r="V127" s="45"/>
      <c r="W127" s="220">
        <f>V127*K127</f>
        <v>0</v>
      </c>
      <c r="X127" s="220">
        <v>0</v>
      </c>
      <c r="Y127" s="220">
        <f>X127*K127</f>
        <v>0</v>
      </c>
      <c r="Z127" s="220">
        <v>0</v>
      </c>
      <c r="AA127" s="221">
        <f>Z127*K127</f>
        <v>0</v>
      </c>
      <c r="AR127" s="20" t="s">
        <v>205</v>
      </c>
      <c r="AT127" s="20" t="s">
        <v>201</v>
      </c>
      <c r="AU127" s="20" t="s">
        <v>83</v>
      </c>
      <c r="AY127" s="20" t="s">
        <v>200</v>
      </c>
      <c r="BE127" s="144">
        <f>IF(U127="základná",N127,0)</f>
        <v>0</v>
      </c>
      <c r="BF127" s="144">
        <f>IF(U127="znížená",N127,0)</f>
        <v>0</v>
      </c>
      <c r="BG127" s="144">
        <f>IF(U127="zákl. prenesená",N127,0)</f>
        <v>0</v>
      </c>
      <c r="BH127" s="144">
        <f>IF(U127="zníž. prenesená",N127,0)</f>
        <v>0</v>
      </c>
      <c r="BI127" s="144">
        <f>IF(U127="nulová",N127,0)</f>
        <v>0</v>
      </c>
      <c r="BJ127" s="20" t="s">
        <v>88</v>
      </c>
      <c r="BK127" s="144">
        <f>ROUND(L127*K127,2)</f>
        <v>0</v>
      </c>
      <c r="BL127" s="20" t="s">
        <v>205</v>
      </c>
      <c r="BM127" s="20" t="s">
        <v>88</v>
      </c>
    </row>
    <row r="128" spans="2:65" s="1" customFormat="1" ht="25.5" customHeight="1">
      <c r="B128" s="179"/>
      <c r="C128" s="213" t="s">
        <v>88</v>
      </c>
      <c r="D128" s="213" t="s">
        <v>201</v>
      </c>
      <c r="E128" s="214" t="s">
        <v>629</v>
      </c>
      <c r="F128" s="215" t="s">
        <v>630</v>
      </c>
      <c r="G128" s="215"/>
      <c r="H128" s="215"/>
      <c r="I128" s="215"/>
      <c r="J128" s="216" t="s">
        <v>204</v>
      </c>
      <c r="K128" s="217">
        <v>10.28</v>
      </c>
      <c r="L128" s="218">
        <v>0</v>
      </c>
      <c r="M128" s="218"/>
      <c r="N128" s="217">
        <f>ROUND(L128*K128,2)</f>
        <v>0</v>
      </c>
      <c r="O128" s="217"/>
      <c r="P128" s="217"/>
      <c r="Q128" s="217"/>
      <c r="R128" s="183"/>
      <c r="T128" s="219" t="s">
        <v>5</v>
      </c>
      <c r="U128" s="54" t="s">
        <v>43</v>
      </c>
      <c r="V128" s="45"/>
      <c r="W128" s="220">
        <f>V128*K128</f>
        <v>0</v>
      </c>
      <c r="X128" s="220">
        <v>0</v>
      </c>
      <c r="Y128" s="220">
        <f>X128*K128</f>
        <v>0</v>
      </c>
      <c r="Z128" s="220">
        <v>0</v>
      </c>
      <c r="AA128" s="221">
        <f>Z128*K128</f>
        <v>0</v>
      </c>
      <c r="AR128" s="20" t="s">
        <v>205</v>
      </c>
      <c r="AT128" s="20" t="s">
        <v>201</v>
      </c>
      <c r="AU128" s="20" t="s">
        <v>83</v>
      </c>
      <c r="AY128" s="20" t="s">
        <v>200</v>
      </c>
      <c r="BE128" s="144">
        <f>IF(U128="základná",N128,0)</f>
        <v>0</v>
      </c>
      <c r="BF128" s="144">
        <f>IF(U128="znížená",N128,0)</f>
        <v>0</v>
      </c>
      <c r="BG128" s="144">
        <f>IF(U128="zákl. prenesená",N128,0)</f>
        <v>0</v>
      </c>
      <c r="BH128" s="144">
        <f>IF(U128="zníž. prenesená",N128,0)</f>
        <v>0</v>
      </c>
      <c r="BI128" s="144">
        <f>IF(U128="nulová",N128,0)</f>
        <v>0</v>
      </c>
      <c r="BJ128" s="20" t="s">
        <v>88</v>
      </c>
      <c r="BK128" s="144">
        <f>ROUND(L128*K128,2)</f>
        <v>0</v>
      </c>
      <c r="BL128" s="20" t="s">
        <v>205</v>
      </c>
      <c r="BM128" s="20" t="s">
        <v>205</v>
      </c>
    </row>
    <row r="129" spans="2:65" s="1" customFormat="1" ht="16.5" customHeight="1">
      <c r="B129" s="179"/>
      <c r="C129" s="213" t="s">
        <v>209</v>
      </c>
      <c r="D129" s="213" t="s">
        <v>201</v>
      </c>
      <c r="E129" s="214" t="s">
        <v>631</v>
      </c>
      <c r="F129" s="215" t="s">
        <v>632</v>
      </c>
      <c r="G129" s="215"/>
      <c r="H129" s="215"/>
      <c r="I129" s="215"/>
      <c r="J129" s="216" t="s">
        <v>204</v>
      </c>
      <c r="K129" s="217">
        <v>4.32</v>
      </c>
      <c r="L129" s="218">
        <v>0</v>
      </c>
      <c r="M129" s="218"/>
      <c r="N129" s="217">
        <f>ROUND(L129*K129,2)</f>
        <v>0</v>
      </c>
      <c r="O129" s="217"/>
      <c r="P129" s="217"/>
      <c r="Q129" s="217"/>
      <c r="R129" s="183"/>
      <c r="T129" s="219" t="s">
        <v>5</v>
      </c>
      <c r="U129" s="54" t="s">
        <v>43</v>
      </c>
      <c r="V129" s="45"/>
      <c r="W129" s="220">
        <f>V129*K129</f>
        <v>0</v>
      </c>
      <c r="X129" s="220">
        <v>0</v>
      </c>
      <c r="Y129" s="220">
        <f>X129*K129</f>
        <v>0</v>
      </c>
      <c r="Z129" s="220">
        <v>0</v>
      </c>
      <c r="AA129" s="221">
        <f>Z129*K129</f>
        <v>0</v>
      </c>
      <c r="AR129" s="20" t="s">
        <v>205</v>
      </c>
      <c r="AT129" s="20" t="s">
        <v>201</v>
      </c>
      <c r="AU129" s="20" t="s">
        <v>83</v>
      </c>
      <c r="AY129" s="20" t="s">
        <v>200</v>
      </c>
      <c r="BE129" s="144">
        <f>IF(U129="základná",N129,0)</f>
        <v>0</v>
      </c>
      <c r="BF129" s="144">
        <f>IF(U129="znížená",N129,0)</f>
        <v>0</v>
      </c>
      <c r="BG129" s="144">
        <f>IF(U129="zákl. prenesená",N129,0)</f>
        <v>0</v>
      </c>
      <c r="BH129" s="144">
        <f>IF(U129="zníž. prenesená",N129,0)</f>
        <v>0</v>
      </c>
      <c r="BI129" s="144">
        <f>IF(U129="nulová",N129,0)</f>
        <v>0</v>
      </c>
      <c r="BJ129" s="20" t="s">
        <v>88</v>
      </c>
      <c r="BK129" s="144">
        <f>ROUND(L129*K129,2)</f>
        <v>0</v>
      </c>
      <c r="BL129" s="20" t="s">
        <v>205</v>
      </c>
      <c r="BM129" s="20" t="s">
        <v>212</v>
      </c>
    </row>
    <row r="130" spans="2:65" s="1" customFormat="1" ht="16.5" customHeight="1">
      <c r="B130" s="179"/>
      <c r="C130" s="213" t="s">
        <v>205</v>
      </c>
      <c r="D130" s="213" t="s">
        <v>201</v>
      </c>
      <c r="E130" s="214" t="s">
        <v>633</v>
      </c>
      <c r="F130" s="215" t="s">
        <v>632</v>
      </c>
      <c r="G130" s="215"/>
      <c r="H130" s="215"/>
      <c r="I130" s="215"/>
      <c r="J130" s="216" t="s">
        <v>204</v>
      </c>
      <c r="K130" s="217">
        <v>3.6</v>
      </c>
      <c r="L130" s="218">
        <v>0</v>
      </c>
      <c r="M130" s="218"/>
      <c r="N130" s="217">
        <f>ROUND(L130*K130,2)</f>
        <v>0</v>
      </c>
      <c r="O130" s="217"/>
      <c r="P130" s="217"/>
      <c r="Q130" s="217"/>
      <c r="R130" s="183"/>
      <c r="T130" s="219" t="s">
        <v>5</v>
      </c>
      <c r="U130" s="54" t="s">
        <v>43</v>
      </c>
      <c r="V130" s="45"/>
      <c r="W130" s="220">
        <f>V130*K130</f>
        <v>0</v>
      </c>
      <c r="X130" s="220">
        <v>0</v>
      </c>
      <c r="Y130" s="220">
        <f>X130*K130</f>
        <v>0</v>
      </c>
      <c r="Z130" s="220">
        <v>0</v>
      </c>
      <c r="AA130" s="221">
        <f>Z130*K130</f>
        <v>0</v>
      </c>
      <c r="AR130" s="20" t="s">
        <v>205</v>
      </c>
      <c r="AT130" s="20" t="s">
        <v>201</v>
      </c>
      <c r="AU130" s="20" t="s">
        <v>83</v>
      </c>
      <c r="AY130" s="20" t="s">
        <v>200</v>
      </c>
      <c r="BE130" s="144">
        <f>IF(U130="základná",N130,0)</f>
        <v>0</v>
      </c>
      <c r="BF130" s="144">
        <f>IF(U130="znížená",N130,0)</f>
        <v>0</v>
      </c>
      <c r="BG130" s="144">
        <f>IF(U130="zákl. prenesená",N130,0)</f>
        <v>0</v>
      </c>
      <c r="BH130" s="144">
        <f>IF(U130="zníž. prenesená",N130,0)</f>
        <v>0</v>
      </c>
      <c r="BI130" s="144">
        <f>IF(U130="nulová",N130,0)</f>
        <v>0</v>
      </c>
      <c r="BJ130" s="20" t="s">
        <v>88</v>
      </c>
      <c r="BK130" s="144">
        <f>ROUND(L130*K130,2)</f>
        <v>0</v>
      </c>
      <c r="BL130" s="20" t="s">
        <v>205</v>
      </c>
      <c r="BM130" s="20" t="s">
        <v>216</v>
      </c>
    </row>
    <row r="131" spans="2:65" s="1" customFormat="1" ht="16.5" customHeight="1">
      <c r="B131" s="179"/>
      <c r="C131" s="213" t="s">
        <v>217</v>
      </c>
      <c r="D131" s="213" t="s">
        <v>201</v>
      </c>
      <c r="E131" s="214" t="s">
        <v>206</v>
      </c>
      <c r="F131" s="215" t="s">
        <v>634</v>
      </c>
      <c r="G131" s="215"/>
      <c r="H131" s="215"/>
      <c r="I131" s="215"/>
      <c r="J131" s="216" t="s">
        <v>208</v>
      </c>
      <c r="K131" s="217">
        <v>4</v>
      </c>
      <c r="L131" s="218">
        <v>0</v>
      </c>
      <c r="M131" s="218"/>
      <c r="N131" s="217">
        <f>ROUND(L131*K131,2)</f>
        <v>0</v>
      </c>
      <c r="O131" s="217"/>
      <c r="P131" s="217"/>
      <c r="Q131" s="217"/>
      <c r="R131" s="183"/>
      <c r="T131" s="219" t="s">
        <v>5</v>
      </c>
      <c r="U131" s="54" t="s">
        <v>43</v>
      </c>
      <c r="V131" s="45"/>
      <c r="W131" s="220">
        <f>V131*K131</f>
        <v>0</v>
      </c>
      <c r="X131" s="220">
        <v>0</v>
      </c>
      <c r="Y131" s="220">
        <f>X131*K131</f>
        <v>0</v>
      </c>
      <c r="Z131" s="220">
        <v>0</v>
      </c>
      <c r="AA131" s="221">
        <f>Z131*K131</f>
        <v>0</v>
      </c>
      <c r="AR131" s="20" t="s">
        <v>205</v>
      </c>
      <c r="AT131" s="20" t="s">
        <v>201</v>
      </c>
      <c r="AU131" s="20" t="s">
        <v>83</v>
      </c>
      <c r="AY131" s="20" t="s">
        <v>200</v>
      </c>
      <c r="BE131" s="144">
        <f>IF(U131="základná",N131,0)</f>
        <v>0</v>
      </c>
      <c r="BF131" s="144">
        <f>IF(U131="znížená",N131,0)</f>
        <v>0</v>
      </c>
      <c r="BG131" s="144">
        <f>IF(U131="zákl. prenesená",N131,0)</f>
        <v>0</v>
      </c>
      <c r="BH131" s="144">
        <f>IF(U131="zníž. prenesená",N131,0)</f>
        <v>0</v>
      </c>
      <c r="BI131" s="144">
        <f>IF(U131="nulová",N131,0)</f>
        <v>0</v>
      </c>
      <c r="BJ131" s="20" t="s">
        <v>88</v>
      </c>
      <c r="BK131" s="144">
        <f>ROUND(L131*K131,2)</f>
        <v>0</v>
      </c>
      <c r="BL131" s="20" t="s">
        <v>205</v>
      </c>
      <c r="BM131" s="20" t="s">
        <v>220</v>
      </c>
    </row>
    <row r="132" spans="2:65" s="1" customFormat="1" ht="16.5" customHeight="1">
      <c r="B132" s="179"/>
      <c r="C132" s="213" t="s">
        <v>212</v>
      </c>
      <c r="D132" s="213" t="s">
        <v>201</v>
      </c>
      <c r="E132" s="214" t="s">
        <v>210</v>
      </c>
      <c r="F132" s="215" t="s">
        <v>635</v>
      </c>
      <c r="G132" s="215"/>
      <c r="H132" s="215"/>
      <c r="I132" s="215"/>
      <c r="J132" s="216" t="s">
        <v>208</v>
      </c>
      <c r="K132" s="217">
        <v>4</v>
      </c>
      <c r="L132" s="218">
        <v>0</v>
      </c>
      <c r="M132" s="218"/>
      <c r="N132" s="217">
        <f>ROUND(L132*K132,2)</f>
        <v>0</v>
      </c>
      <c r="O132" s="217"/>
      <c r="P132" s="217"/>
      <c r="Q132" s="217"/>
      <c r="R132" s="183"/>
      <c r="T132" s="219" t="s">
        <v>5</v>
      </c>
      <c r="U132" s="54" t="s">
        <v>43</v>
      </c>
      <c r="V132" s="45"/>
      <c r="W132" s="220">
        <f>V132*K132</f>
        <v>0</v>
      </c>
      <c r="X132" s="220">
        <v>0</v>
      </c>
      <c r="Y132" s="220">
        <f>X132*K132</f>
        <v>0</v>
      </c>
      <c r="Z132" s="220">
        <v>0</v>
      </c>
      <c r="AA132" s="221">
        <f>Z132*K132</f>
        <v>0</v>
      </c>
      <c r="AR132" s="20" t="s">
        <v>205</v>
      </c>
      <c r="AT132" s="20" t="s">
        <v>201</v>
      </c>
      <c r="AU132" s="20" t="s">
        <v>83</v>
      </c>
      <c r="AY132" s="20" t="s">
        <v>200</v>
      </c>
      <c r="BE132" s="144">
        <f>IF(U132="základná",N132,0)</f>
        <v>0</v>
      </c>
      <c r="BF132" s="144">
        <f>IF(U132="znížená",N132,0)</f>
        <v>0</v>
      </c>
      <c r="BG132" s="144">
        <f>IF(U132="zákl. prenesená",N132,0)</f>
        <v>0</v>
      </c>
      <c r="BH132" s="144">
        <f>IF(U132="zníž. prenesená",N132,0)</f>
        <v>0</v>
      </c>
      <c r="BI132" s="144">
        <f>IF(U132="nulová",N132,0)</f>
        <v>0</v>
      </c>
      <c r="BJ132" s="20" t="s">
        <v>88</v>
      </c>
      <c r="BK132" s="144">
        <f>ROUND(L132*K132,2)</f>
        <v>0</v>
      </c>
      <c r="BL132" s="20" t="s">
        <v>205</v>
      </c>
      <c r="BM132" s="20" t="s">
        <v>223</v>
      </c>
    </row>
    <row r="133" spans="2:65" s="1" customFormat="1" ht="25.5" customHeight="1">
      <c r="B133" s="179"/>
      <c r="C133" s="213" t="s">
        <v>224</v>
      </c>
      <c r="D133" s="213" t="s">
        <v>201</v>
      </c>
      <c r="E133" s="214" t="s">
        <v>636</v>
      </c>
      <c r="F133" s="215" t="s">
        <v>637</v>
      </c>
      <c r="G133" s="215"/>
      <c r="H133" s="215"/>
      <c r="I133" s="215"/>
      <c r="J133" s="216" t="s">
        <v>215</v>
      </c>
      <c r="K133" s="217">
        <v>0.18</v>
      </c>
      <c r="L133" s="218">
        <v>0</v>
      </c>
      <c r="M133" s="218"/>
      <c r="N133" s="217">
        <f>ROUND(L133*K133,2)</f>
        <v>0</v>
      </c>
      <c r="O133" s="217"/>
      <c r="P133" s="217"/>
      <c r="Q133" s="217"/>
      <c r="R133" s="183"/>
      <c r="T133" s="219" t="s">
        <v>5</v>
      </c>
      <c r="U133" s="54" t="s">
        <v>43</v>
      </c>
      <c r="V133" s="45"/>
      <c r="W133" s="220">
        <f>V133*K133</f>
        <v>0</v>
      </c>
      <c r="X133" s="220">
        <v>0</v>
      </c>
      <c r="Y133" s="220">
        <f>X133*K133</f>
        <v>0</v>
      </c>
      <c r="Z133" s="220">
        <v>0</v>
      </c>
      <c r="AA133" s="221">
        <f>Z133*K133</f>
        <v>0</v>
      </c>
      <c r="AR133" s="20" t="s">
        <v>205</v>
      </c>
      <c r="AT133" s="20" t="s">
        <v>201</v>
      </c>
      <c r="AU133" s="20" t="s">
        <v>83</v>
      </c>
      <c r="AY133" s="20" t="s">
        <v>200</v>
      </c>
      <c r="BE133" s="144">
        <f>IF(U133="základná",N133,0)</f>
        <v>0</v>
      </c>
      <c r="BF133" s="144">
        <f>IF(U133="znížená",N133,0)</f>
        <v>0</v>
      </c>
      <c r="BG133" s="144">
        <f>IF(U133="zákl. prenesená",N133,0)</f>
        <v>0</v>
      </c>
      <c r="BH133" s="144">
        <f>IF(U133="zníž. prenesená",N133,0)</f>
        <v>0</v>
      </c>
      <c r="BI133" s="144">
        <f>IF(U133="nulová",N133,0)</f>
        <v>0</v>
      </c>
      <c r="BJ133" s="20" t="s">
        <v>88</v>
      </c>
      <c r="BK133" s="144">
        <f>ROUND(L133*K133,2)</f>
        <v>0</v>
      </c>
      <c r="BL133" s="20" t="s">
        <v>205</v>
      </c>
      <c r="BM133" s="20" t="s">
        <v>227</v>
      </c>
    </row>
    <row r="134" spans="2:65" s="1" customFormat="1" ht="16.5" customHeight="1">
      <c r="B134" s="179"/>
      <c r="C134" s="213" t="s">
        <v>216</v>
      </c>
      <c r="D134" s="213" t="s">
        <v>201</v>
      </c>
      <c r="E134" s="214" t="s">
        <v>638</v>
      </c>
      <c r="F134" s="215" t="s">
        <v>639</v>
      </c>
      <c r="G134" s="215"/>
      <c r="H134" s="215"/>
      <c r="I134" s="215"/>
      <c r="J134" s="216" t="s">
        <v>251</v>
      </c>
      <c r="K134" s="217">
        <v>2.95</v>
      </c>
      <c r="L134" s="218">
        <v>0</v>
      </c>
      <c r="M134" s="218"/>
      <c r="N134" s="217">
        <f>ROUND(L134*K134,2)</f>
        <v>0</v>
      </c>
      <c r="O134" s="217"/>
      <c r="P134" s="217"/>
      <c r="Q134" s="217"/>
      <c r="R134" s="183"/>
      <c r="T134" s="219" t="s">
        <v>5</v>
      </c>
      <c r="U134" s="54" t="s">
        <v>43</v>
      </c>
      <c r="V134" s="45"/>
      <c r="W134" s="220">
        <f>V134*K134</f>
        <v>0</v>
      </c>
      <c r="X134" s="220">
        <v>0</v>
      </c>
      <c r="Y134" s="220">
        <f>X134*K134</f>
        <v>0</v>
      </c>
      <c r="Z134" s="220">
        <v>0</v>
      </c>
      <c r="AA134" s="221">
        <f>Z134*K134</f>
        <v>0</v>
      </c>
      <c r="AR134" s="20" t="s">
        <v>205</v>
      </c>
      <c r="AT134" s="20" t="s">
        <v>201</v>
      </c>
      <c r="AU134" s="20" t="s">
        <v>83</v>
      </c>
      <c r="AY134" s="20" t="s">
        <v>200</v>
      </c>
      <c r="BE134" s="144">
        <f>IF(U134="základná",N134,0)</f>
        <v>0</v>
      </c>
      <c r="BF134" s="144">
        <f>IF(U134="znížená",N134,0)</f>
        <v>0</v>
      </c>
      <c r="BG134" s="144">
        <f>IF(U134="zákl. prenesená",N134,0)</f>
        <v>0</v>
      </c>
      <c r="BH134" s="144">
        <f>IF(U134="zníž. prenesená",N134,0)</f>
        <v>0</v>
      </c>
      <c r="BI134" s="144">
        <f>IF(U134="nulová",N134,0)</f>
        <v>0</v>
      </c>
      <c r="BJ134" s="20" t="s">
        <v>88</v>
      </c>
      <c r="BK134" s="144">
        <f>ROUND(L134*K134,2)</f>
        <v>0</v>
      </c>
      <c r="BL134" s="20" t="s">
        <v>205</v>
      </c>
      <c r="BM134" s="20" t="s">
        <v>230</v>
      </c>
    </row>
    <row r="135" spans="2:65" s="1" customFormat="1" ht="16.5" customHeight="1">
      <c r="B135" s="179"/>
      <c r="C135" s="213" t="s">
        <v>231</v>
      </c>
      <c r="D135" s="213" t="s">
        <v>201</v>
      </c>
      <c r="E135" s="214" t="s">
        <v>520</v>
      </c>
      <c r="F135" s="215" t="s">
        <v>605</v>
      </c>
      <c r="G135" s="215"/>
      <c r="H135" s="215"/>
      <c r="I135" s="215"/>
      <c r="J135" s="216" t="s">
        <v>251</v>
      </c>
      <c r="K135" s="217">
        <v>10</v>
      </c>
      <c r="L135" s="218">
        <v>0</v>
      </c>
      <c r="M135" s="218"/>
      <c r="N135" s="217">
        <f>ROUND(L135*K135,2)</f>
        <v>0</v>
      </c>
      <c r="O135" s="217"/>
      <c r="P135" s="217"/>
      <c r="Q135" s="217"/>
      <c r="R135" s="183"/>
      <c r="T135" s="219" t="s">
        <v>5</v>
      </c>
      <c r="U135" s="54" t="s">
        <v>43</v>
      </c>
      <c r="V135" s="45"/>
      <c r="W135" s="220">
        <f>V135*K135</f>
        <v>0</v>
      </c>
      <c r="X135" s="220">
        <v>0</v>
      </c>
      <c r="Y135" s="220">
        <f>X135*K135</f>
        <v>0</v>
      </c>
      <c r="Z135" s="220">
        <v>0</v>
      </c>
      <c r="AA135" s="221">
        <f>Z135*K135</f>
        <v>0</v>
      </c>
      <c r="AR135" s="20" t="s">
        <v>205</v>
      </c>
      <c r="AT135" s="20" t="s">
        <v>201</v>
      </c>
      <c r="AU135" s="20" t="s">
        <v>83</v>
      </c>
      <c r="AY135" s="20" t="s">
        <v>200</v>
      </c>
      <c r="BE135" s="144">
        <f>IF(U135="základná",N135,0)</f>
        <v>0</v>
      </c>
      <c r="BF135" s="144">
        <f>IF(U135="znížená",N135,0)</f>
        <v>0</v>
      </c>
      <c r="BG135" s="144">
        <f>IF(U135="zákl. prenesená",N135,0)</f>
        <v>0</v>
      </c>
      <c r="BH135" s="144">
        <f>IF(U135="zníž. prenesená",N135,0)</f>
        <v>0</v>
      </c>
      <c r="BI135" s="144">
        <f>IF(U135="nulová",N135,0)</f>
        <v>0</v>
      </c>
      <c r="BJ135" s="20" t="s">
        <v>88</v>
      </c>
      <c r="BK135" s="144">
        <f>ROUND(L135*K135,2)</f>
        <v>0</v>
      </c>
      <c r="BL135" s="20" t="s">
        <v>205</v>
      </c>
      <c r="BM135" s="20" t="s">
        <v>235</v>
      </c>
    </row>
    <row r="136" spans="2:63" s="9" customFormat="1" ht="37.4" customHeight="1">
      <c r="B136" s="201"/>
      <c r="C136" s="202"/>
      <c r="D136" s="203" t="s">
        <v>624</v>
      </c>
      <c r="E136" s="203"/>
      <c r="F136" s="203"/>
      <c r="G136" s="203"/>
      <c r="H136" s="203"/>
      <c r="I136" s="203"/>
      <c r="J136" s="203"/>
      <c r="K136" s="203"/>
      <c r="L136" s="203"/>
      <c r="M136" s="203"/>
      <c r="N136" s="222">
        <f>BK136</f>
        <v>0</v>
      </c>
      <c r="O136" s="223"/>
      <c r="P136" s="223"/>
      <c r="Q136" s="223"/>
      <c r="R136" s="206"/>
      <c r="T136" s="207"/>
      <c r="U136" s="202"/>
      <c r="V136" s="202"/>
      <c r="W136" s="208">
        <f>SUM(W137:W138)</f>
        <v>0</v>
      </c>
      <c r="X136" s="202"/>
      <c r="Y136" s="208">
        <f>SUM(Y137:Y138)</f>
        <v>0</v>
      </c>
      <c r="Z136" s="202"/>
      <c r="AA136" s="209">
        <f>SUM(AA137:AA138)</f>
        <v>0</v>
      </c>
      <c r="AR136" s="210" t="s">
        <v>83</v>
      </c>
      <c r="AT136" s="211" t="s">
        <v>75</v>
      </c>
      <c r="AU136" s="211" t="s">
        <v>76</v>
      </c>
      <c r="AY136" s="210" t="s">
        <v>200</v>
      </c>
      <c r="BK136" s="212">
        <f>SUM(BK137:BK138)</f>
        <v>0</v>
      </c>
    </row>
    <row r="137" spans="2:65" s="1" customFormat="1" ht="16.5" customHeight="1">
      <c r="B137" s="179"/>
      <c r="C137" s="213" t="s">
        <v>220</v>
      </c>
      <c r="D137" s="213" t="s">
        <v>201</v>
      </c>
      <c r="E137" s="214" t="s">
        <v>640</v>
      </c>
      <c r="F137" s="215" t="s">
        <v>641</v>
      </c>
      <c r="G137" s="215"/>
      <c r="H137" s="215"/>
      <c r="I137" s="215"/>
      <c r="J137" s="216" t="s">
        <v>208</v>
      </c>
      <c r="K137" s="217">
        <v>1000</v>
      </c>
      <c r="L137" s="218">
        <v>0</v>
      </c>
      <c r="M137" s="218"/>
      <c r="N137" s="217">
        <f>ROUND(L137*K137,2)</f>
        <v>0</v>
      </c>
      <c r="O137" s="217"/>
      <c r="P137" s="217"/>
      <c r="Q137" s="217"/>
      <c r="R137" s="183"/>
      <c r="T137" s="219" t="s">
        <v>5</v>
      </c>
      <c r="U137" s="54" t="s">
        <v>43</v>
      </c>
      <c r="V137" s="45"/>
      <c r="W137" s="220">
        <f>V137*K137</f>
        <v>0</v>
      </c>
      <c r="X137" s="220">
        <v>0</v>
      </c>
      <c r="Y137" s="220">
        <f>X137*K137</f>
        <v>0</v>
      </c>
      <c r="Z137" s="220">
        <v>0</v>
      </c>
      <c r="AA137" s="221">
        <f>Z137*K137</f>
        <v>0</v>
      </c>
      <c r="AR137" s="20" t="s">
        <v>205</v>
      </c>
      <c r="AT137" s="20" t="s">
        <v>201</v>
      </c>
      <c r="AU137" s="20" t="s">
        <v>83</v>
      </c>
      <c r="AY137" s="20" t="s">
        <v>200</v>
      </c>
      <c r="BE137" s="144">
        <f>IF(U137="základná",N137,0)</f>
        <v>0</v>
      </c>
      <c r="BF137" s="144">
        <f>IF(U137="znížená",N137,0)</f>
        <v>0</v>
      </c>
      <c r="BG137" s="144">
        <f>IF(U137="zákl. prenesená",N137,0)</f>
        <v>0</v>
      </c>
      <c r="BH137" s="144">
        <f>IF(U137="zníž. prenesená",N137,0)</f>
        <v>0</v>
      </c>
      <c r="BI137" s="144">
        <f>IF(U137="nulová",N137,0)</f>
        <v>0</v>
      </c>
      <c r="BJ137" s="20" t="s">
        <v>88</v>
      </c>
      <c r="BK137" s="144">
        <f>ROUND(L137*K137,2)</f>
        <v>0</v>
      </c>
      <c r="BL137" s="20" t="s">
        <v>205</v>
      </c>
      <c r="BM137" s="20" t="s">
        <v>10</v>
      </c>
    </row>
    <row r="138" spans="2:65" s="1" customFormat="1" ht="16.5" customHeight="1">
      <c r="B138" s="179"/>
      <c r="C138" s="213" t="s">
        <v>238</v>
      </c>
      <c r="D138" s="213" t="s">
        <v>201</v>
      </c>
      <c r="E138" s="214" t="s">
        <v>642</v>
      </c>
      <c r="F138" s="215" t="s">
        <v>643</v>
      </c>
      <c r="G138" s="215"/>
      <c r="H138" s="215"/>
      <c r="I138" s="215"/>
      <c r="J138" s="216" t="s">
        <v>208</v>
      </c>
      <c r="K138" s="217">
        <v>1000</v>
      </c>
      <c r="L138" s="218">
        <v>0</v>
      </c>
      <c r="M138" s="218"/>
      <c r="N138" s="217">
        <f>ROUND(L138*K138,2)</f>
        <v>0</v>
      </c>
      <c r="O138" s="217"/>
      <c r="P138" s="217"/>
      <c r="Q138" s="217"/>
      <c r="R138" s="183"/>
      <c r="T138" s="219" t="s">
        <v>5</v>
      </c>
      <c r="U138" s="54" t="s">
        <v>43</v>
      </c>
      <c r="V138" s="45"/>
      <c r="W138" s="220">
        <f>V138*K138</f>
        <v>0</v>
      </c>
      <c r="X138" s="220">
        <v>0</v>
      </c>
      <c r="Y138" s="220">
        <f>X138*K138</f>
        <v>0</v>
      </c>
      <c r="Z138" s="220">
        <v>0</v>
      </c>
      <c r="AA138" s="221">
        <f>Z138*K138</f>
        <v>0</v>
      </c>
      <c r="AR138" s="20" t="s">
        <v>205</v>
      </c>
      <c r="AT138" s="20" t="s">
        <v>201</v>
      </c>
      <c r="AU138" s="20" t="s">
        <v>83</v>
      </c>
      <c r="AY138" s="20" t="s">
        <v>200</v>
      </c>
      <c r="BE138" s="144">
        <f>IF(U138="základná",N138,0)</f>
        <v>0</v>
      </c>
      <c r="BF138" s="144">
        <f>IF(U138="znížená",N138,0)</f>
        <v>0</v>
      </c>
      <c r="BG138" s="144">
        <f>IF(U138="zákl. prenesená",N138,0)</f>
        <v>0</v>
      </c>
      <c r="BH138" s="144">
        <f>IF(U138="zníž. prenesená",N138,0)</f>
        <v>0</v>
      </c>
      <c r="BI138" s="144">
        <f>IF(U138="nulová",N138,0)</f>
        <v>0</v>
      </c>
      <c r="BJ138" s="20" t="s">
        <v>88</v>
      </c>
      <c r="BK138" s="144">
        <f>ROUND(L138*K138,2)</f>
        <v>0</v>
      </c>
      <c r="BL138" s="20" t="s">
        <v>205</v>
      </c>
      <c r="BM138" s="20" t="s">
        <v>241</v>
      </c>
    </row>
    <row r="139" spans="2:63" s="9" customFormat="1" ht="37.4" customHeight="1">
      <c r="B139" s="201"/>
      <c r="C139" s="202"/>
      <c r="D139" s="203" t="s">
        <v>625</v>
      </c>
      <c r="E139" s="203"/>
      <c r="F139" s="203"/>
      <c r="G139" s="203"/>
      <c r="H139" s="203"/>
      <c r="I139" s="203"/>
      <c r="J139" s="203"/>
      <c r="K139" s="203"/>
      <c r="L139" s="203"/>
      <c r="M139" s="203"/>
      <c r="N139" s="222">
        <f>BK139</f>
        <v>0</v>
      </c>
      <c r="O139" s="223"/>
      <c r="P139" s="223"/>
      <c r="Q139" s="223"/>
      <c r="R139" s="206"/>
      <c r="T139" s="207"/>
      <c r="U139" s="202"/>
      <c r="V139" s="202"/>
      <c r="W139" s="208">
        <f>SUM(W140:W142)</f>
        <v>0</v>
      </c>
      <c r="X139" s="202"/>
      <c r="Y139" s="208">
        <f>SUM(Y140:Y142)</f>
        <v>0</v>
      </c>
      <c r="Z139" s="202"/>
      <c r="AA139" s="209">
        <f>SUM(AA140:AA142)</f>
        <v>0</v>
      </c>
      <c r="AR139" s="210" t="s">
        <v>83</v>
      </c>
      <c r="AT139" s="211" t="s">
        <v>75</v>
      </c>
      <c r="AU139" s="211" t="s">
        <v>76</v>
      </c>
      <c r="AY139" s="210" t="s">
        <v>200</v>
      </c>
      <c r="BK139" s="212">
        <f>SUM(BK140:BK142)</f>
        <v>0</v>
      </c>
    </row>
    <row r="140" spans="2:65" s="1" customFormat="1" ht="25.5" customHeight="1">
      <c r="B140" s="179"/>
      <c r="C140" s="213" t="s">
        <v>223</v>
      </c>
      <c r="D140" s="213" t="s">
        <v>201</v>
      </c>
      <c r="E140" s="214" t="s">
        <v>644</v>
      </c>
      <c r="F140" s="215" t="s">
        <v>645</v>
      </c>
      <c r="G140" s="215"/>
      <c r="H140" s="215"/>
      <c r="I140" s="215"/>
      <c r="J140" s="216" t="s">
        <v>208</v>
      </c>
      <c r="K140" s="217">
        <v>2000</v>
      </c>
      <c r="L140" s="218">
        <v>0</v>
      </c>
      <c r="M140" s="218"/>
      <c r="N140" s="217">
        <f>ROUND(L140*K140,2)</f>
        <v>0</v>
      </c>
      <c r="O140" s="217"/>
      <c r="P140" s="217"/>
      <c r="Q140" s="217"/>
      <c r="R140" s="183"/>
      <c r="T140" s="219" t="s">
        <v>5</v>
      </c>
      <c r="U140" s="54" t="s">
        <v>43</v>
      </c>
      <c r="V140" s="45"/>
      <c r="W140" s="220">
        <f>V140*K140</f>
        <v>0</v>
      </c>
      <c r="X140" s="220">
        <v>0</v>
      </c>
      <c r="Y140" s="220">
        <f>X140*K140</f>
        <v>0</v>
      </c>
      <c r="Z140" s="220">
        <v>0</v>
      </c>
      <c r="AA140" s="221">
        <f>Z140*K140</f>
        <v>0</v>
      </c>
      <c r="AR140" s="20" t="s">
        <v>205</v>
      </c>
      <c r="AT140" s="20" t="s">
        <v>201</v>
      </c>
      <c r="AU140" s="20" t="s">
        <v>83</v>
      </c>
      <c r="AY140" s="20" t="s">
        <v>200</v>
      </c>
      <c r="BE140" s="144">
        <f>IF(U140="základná",N140,0)</f>
        <v>0</v>
      </c>
      <c r="BF140" s="144">
        <f>IF(U140="znížená",N140,0)</f>
        <v>0</v>
      </c>
      <c r="BG140" s="144">
        <f>IF(U140="zákl. prenesená",N140,0)</f>
        <v>0</v>
      </c>
      <c r="BH140" s="144">
        <f>IF(U140="zníž. prenesená",N140,0)</f>
        <v>0</v>
      </c>
      <c r="BI140" s="144">
        <f>IF(U140="nulová",N140,0)</f>
        <v>0</v>
      </c>
      <c r="BJ140" s="20" t="s">
        <v>88</v>
      </c>
      <c r="BK140" s="144">
        <f>ROUND(L140*K140,2)</f>
        <v>0</v>
      </c>
      <c r="BL140" s="20" t="s">
        <v>205</v>
      </c>
      <c r="BM140" s="20" t="s">
        <v>244</v>
      </c>
    </row>
    <row r="141" spans="2:65" s="1" customFormat="1" ht="25.5" customHeight="1">
      <c r="B141" s="179"/>
      <c r="C141" s="213" t="s">
        <v>245</v>
      </c>
      <c r="D141" s="213" t="s">
        <v>201</v>
      </c>
      <c r="E141" s="214" t="s">
        <v>646</v>
      </c>
      <c r="F141" s="215" t="s">
        <v>647</v>
      </c>
      <c r="G141" s="215"/>
      <c r="H141" s="215"/>
      <c r="I141" s="215"/>
      <c r="J141" s="216" t="s">
        <v>208</v>
      </c>
      <c r="K141" s="217">
        <v>1000</v>
      </c>
      <c r="L141" s="218">
        <v>0</v>
      </c>
      <c r="M141" s="218"/>
      <c r="N141" s="217">
        <f>ROUND(L141*K141,2)</f>
        <v>0</v>
      </c>
      <c r="O141" s="217"/>
      <c r="P141" s="217"/>
      <c r="Q141" s="217"/>
      <c r="R141" s="183"/>
      <c r="T141" s="219" t="s">
        <v>5</v>
      </c>
      <c r="U141" s="54" t="s">
        <v>43</v>
      </c>
      <c r="V141" s="45"/>
      <c r="W141" s="220">
        <f>V141*K141</f>
        <v>0</v>
      </c>
      <c r="X141" s="220">
        <v>0</v>
      </c>
      <c r="Y141" s="220">
        <f>X141*K141</f>
        <v>0</v>
      </c>
      <c r="Z141" s="220">
        <v>0</v>
      </c>
      <c r="AA141" s="221">
        <f>Z141*K141</f>
        <v>0</v>
      </c>
      <c r="AR141" s="20" t="s">
        <v>205</v>
      </c>
      <c r="AT141" s="20" t="s">
        <v>201</v>
      </c>
      <c r="AU141" s="20" t="s">
        <v>83</v>
      </c>
      <c r="AY141" s="20" t="s">
        <v>200</v>
      </c>
      <c r="BE141" s="144">
        <f>IF(U141="základná",N141,0)</f>
        <v>0</v>
      </c>
      <c r="BF141" s="144">
        <f>IF(U141="znížená",N141,0)</f>
        <v>0</v>
      </c>
      <c r="BG141" s="144">
        <f>IF(U141="zákl. prenesená",N141,0)</f>
        <v>0</v>
      </c>
      <c r="BH141" s="144">
        <f>IF(U141="zníž. prenesená",N141,0)</f>
        <v>0</v>
      </c>
      <c r="BI141" s="144">
        <f>IF(U141="nulová",N141,0)</f>
        <v>0</v>
      </c>
      <c r="BJ141" s="20" t="s">
        <v>88</v>
      </c>
      <c r="BK141" s="144">
        <f>ROUND(L141*K141,2)</f>
        <v>0</v>
      </c>
      <c r="BL141" s="20" t="s">
        <v>205</v>
      </c>
      <c r="BM141" s="20" t="s">
        <v>248</v>
      </c>
    </row>
    <row r="142" spans="2:65" s="1" customFormat="1" ht="25.5" customHeight="1">
      <c r="B142" s="179"/>
      <c r="C142" s="213" t="s">
        <v>227</v>
      </c>
      <c r="D142" s="213" t="s">
        <v>201</v>
      </c>
      <c r="E142" s="214" t="s">
        <v>648</v>
      </c>
      <c r="F142" s="215" t="s">
        <v>649</v>
      </c>
      <c r="G142" s="215"/>
      <c r="H142" s="215"/>
      <c r="I142" s="215"/>
      <c r="J142" s="216" t="s">
        <v>208</v>
      </c>
      <c r="K142" s="217">
        <v>1000</v>
      </c>
      <c r="L142" s="218">
        <v>0</v>
      </c>
      <c r="M142" s="218"/>
      <c r="N142" s="217">
        <f>ROUND(L142*K142,2)</f>
        <v>0</v>
      </c>
      <c r="O142" s="217"/>
      <c r="P142" s="217"/>
      <c r="Q142" s="217"/>
      <c r="R142" s="183"/>
      <c r="T142" s="219" t="s">
        <v>5</v>
      </c>
      <c r="U142" s="54" t="s">
        <v>43</v>
      </c>
      <c r="V142" s="45"/>
      <c r="W142" s="220">
        <f>V142*K142</f>
        <v>0</v>
      </c>
      <c r="X142" s="220">
        <v>0</v>
      </c>
      <c r="Y142" s="220">
        <f>X142*K142</f>
        <v>0</v>
      </c>
      <c r="Z142" s="220">
        <v>0</v>
      </c>
      <c r="AA142" s="221">
        <f>Z142*K142</f>
        <v>0</v>
      </c>
      <c r="AR142" s="20" t="s">
        <v>205</v>
      </c>
      <c r="AT142" s="20" t="s">
        <v>201</v>
      </c>
      <c r="AU142" s="20" t="s">
        <v>83</v>
      </c>
      <c r="AY142" s="20" t="s">
        <v>200</v>
      </c>
      <c r="BE142" s="144">
        <f>IF(U142="základná",N142,0)</f>
        <v>0</v>
      </c>
      <c r="BF142" s="144">
        <f>IF(U142="znížená",N142,0)</f>
        <v>0</v>
      </c>
      <c r="BG142" s="144">
        <f>IF(U142="zákl. prenesená",N142,0)</f>
        <v>0</v>
      </c>
      <c r="BH142" s="144">
        <f>IF(U142="zníž. prenesená",N142,0)</f>
        <v>0</v>
      </c>
      <c r="BI142" s="144">
        <f>IF(U142="nulová",N142,0)</f>
        <v>0</v>
      </c>
      <c r="BJ142" s="20" t="s">
        <v>88</v>
      </c>
      <c r="BK142" s="144">
        <f>ROUND(L142*K142,2)</f>
        <v>0</v>
      </c>
      <c r="BL142" s="20" t="s">
        <v>205</v>
      </c>
      <c r="BM142" s="20" t="s">
        <v>252</v>
      </c>
    </row>
    <row r="143" spans="2:63" s="9" customFormat="1" ht="37.4" customHeight="1">
      <c r="B143" s="201"/>
      <c r="C143" s="202"/>
      <c r="D143" s="203" t="s">
        <v>166</v>
      </c>
      <c r="E143" s="203"/>
      <c r="F143" s="203"/>
      <c r="G143" s="203"/>
      <c r="H143" s="203"/>
      <c r="I143" s="203"/>
      <c r="J143" s="203"/>
      <c r="K143" s="203"/>
      <c r="L143" s="203"/>
      <c r="M143" s="203"/>
      <c r="N143" s="222">
        <f>BK143</f>
        <v>0</v>
      </c>
      <c r="O143" s="223"/>
      <c r="P143" s="223"/>
      <c r="Q143" s="223"/>
      <c r="R143" s="206"/>
      <c r="T143" s="207"/>
      <c r="U143" s="202"/>
      <c r="V143" s="202"/>
      <c r="W143" s="208">
        <f>SUM(W144:W145)</f>
        <v>0</v>
      </c>
      <c r="X143" s="202"/>
      <c r="Y143" s="208">
        <f>SUM(Y144:Y145)</f>
        <v>0</v>
      </c>
      <c r="Z143" s="202"/>
      <c r="AA143" s="209">
        <f>SUM(AA144:AA145)</f>
        <v>0</v>
      </c>
      <c r="AR143" s="210" t="s">
        <v>83</v>
      </c>
      <c r="AT143" s="211" t="s">
        <v>75</v>
      </c>
      <c r="AU143" s="211" t="s">
        <v>76</v>
      </c>
      <c r="AY143" s="210" t="s">
        <v>200</v>
      </c>
      <c r="BK143" s="212">
        <f>SUM(BK144:BK145)</f>
        <v>0</v>
      </c>
    </row>
    <row r="144" spans="2:65" s="1" customFormat="1" ht="25.5" customHeight="1">
      <c r="B144" s="179"/>
      <c r="C144" s="213" t="s">
        <v>253</v>
      </c>
      <c r="D144" s="213" t="s">
        <v>201</v>
      </c>
      <c r="E144" s="214" t="s">
        <v>650</v>
      </c>
      <c r="F144" s="215" t="s">
        <v>651</v>
      </c>
      <c r="G144" s="215"/>
      <c r="H144" s="215"/>
      <c r="I144" s="215"/>
      <c r="J144" s="216" t="s">
        <v>208</v>
      </c>
      <c r="K144" s="217">
        <v>147</v>
      </c>
      <c r="L144" s="218">
        <v>0</v>
      </c>
      <c r="M144" s="218"/>
      <c r="N144" s="217">
        <f>ROUND(L144*K144,2)</f>
        <v>0</v>
      </c>
      <c r="O144" s="217"/>
      <c r="P144" s="217"/>
      <c r="Q144" s="217"/>
      <c r="R144" s="183"/>
      <c r="T144" s="219" t="s">
        <v>5</v>
      </c>
      <c r="U144" s="54" t="s">
        <v>43</v>
      </c>
      <c r="V144" s="45"/>
      <c r="W144" s="220">
        <f>V144*K144</f>
        <v>0</v>
      </c>
      <c r="X144" s="220">
        <v>0</v>
      </c>
      <c r="Y144" s="220">
        <f>X144*K144</f>
        <v>0</v>
      </c>
      <c r="Z144" s="220">
        <v>0</v>
      </c>
      <c r="AA144" s="221">
        <f>Z144*K144</f>
        <v>0</v>
      </c>
      <c r="AR144" s="20" t="s">
        <v>205</v>
      </c>
      <c r="AT144" s="20" t="s">
        <v>201</v>
      </c>
      <c r="AU144" s="20" t="s">
        <v>83</v>
      </c>
      <c r="AY144" s="20" t="s">
        <v>200</v>
      </c>
      <c r="BE144" s="144">
        <f>IF(U144="základná",N144,0)</f>
        <v>0</v>
      </c>
      <c r="BF144" s="144">
        <f>IF(U144="znížená",N144,0)</f>
        <v>0</v>
      </c>
      <c r="BG144" s="144">
        <f>IF(U144="zákl. prenesená",N144,0)</f>
        <v>0</v>
      </c>
      <c r="BH144" s="144">
        <f>IF(U144="zníž. prenesená",N144,0)</f>
        <v>0</v>
      </c>
      <c r="BI144" s="144">
        <f>IF(U144="nulová",N144,0)</f>
        <v>0</v>
      </c>
      <c r="BJ144" s="20" t="s">
        <v>88</v>
      </c>
      <c r="BK144" s="144">
        <f>ROUND(L144*K144,2)</f>
        <v>0</v>
      </c>
      <c r="BL144" s="20" t="s">
        <v>205</v>
      </c>
      <c r="BM144" s="20" t="s">
        <v>256</v>
      </c>
    </row>
    <row r="145" spans="2:65" s="1" customFormat="1" ht="25.5" customHeight="1">
      <c r="B145" s="179"/>
      <c r="C145" s="213" t="s">
        <v>230</v>
      </c>
      <c r="D145" s="213" t="s">
        <v>201</v>
      </c>
      <c r="E145" s="214" t="s">
        <v>652</v>
      </c>
      <c r="F145" s="215" t="s">
        <v>653</v>
      </c>
      <c r="G145" s="215"/>
      <c r="H145" s="215"/>
      <c r="I145" s="215"/>
      <c r="J145" s="216" t="s">
        <v>208</v>
      </c>
      <c r="K145" s="217">
        <v>147</v>
      </c>
      <c r="L145" s="218">
        <v>0</v>
      </c>
      <c r="M145" s="218"/>
      <c r="N145" s="217">
        <f>ROUND(L145*K145,2)</f>
        <v>0</v>
      </c>
      <c r="O145" s="217"/>
      <c r="P145" s="217"/>
      <c r="Q145" s="217"/>
      <c r="R145" s="183"/>
      <c r="T145" s="219" t="s">
        <v>5</v>
      </c>
      <c r="U145" s="54" t="s">
        <v>43</v>
      </c>
      <c r="V145" s="45"/>
      <c r="W145" s="220">
        <f>V145*K145</f>
        <v>0</v>
      </c>
      <c r="X145" s="220">
        <v>0</v>
      </c>
      <c r="Y145" s="220">
        <f>X145*K145</f>
        <v>0</v>
      </c>
      <c r="Z145" s="220">
        <v>0</v>
      </c>
      <c r="AA145" s="221">
        <f>Z145*K145</f>
        <v>0</v>
      </c>
      <c r="AR145" s="20" t="s">
        <v>205</v>
      </c>
      <c r="AT145" s="20" t="s">
        <v>201</v>
      </c>
      <c r="AU145" s="20" t="s">
        <v>83</v>
      </c>
      <c r="AY145" s="20" t="s">
        <v>200</v>
      </c>
      <c r="BE145" s="144">
        <f>IF(U145="základná",N145,0)</f>
        <v>0</v>
      </c>
      <c r="BF145" s="144">
        <f>IF(U145="znížená",N145,0)</f>
        <v>0</v>
      </c>
      <c r="BG145" s="144">
        <f>IF(U145="zákl. prenesená",N145,0)</f>
        <v>0</v>
      </c>
      <c r="BH145" s="144">
        <f>IF(U145="zníž. prenesená",N145,0)</f>
        <v>0</v>
      </c>
      <c r="BI145" s="144">
        <f>IF(U145="nulová",N145,0)</f>
        <v>0</v>
      </c>
      <c r="BJ145" s="20" t="s">
        <v>88</v>
      </c>
      <c r="BK145" s="144">
        <f>ROUND(L145*K145,2)</f>
        <v>0</v>
      </c>
      <c r="BL145" s="20" t="s">
        <v>205</v>
      </c>
      <c r="BM145" s="20" t="s">
        <v>259</v>
      </c>
    </row>
    <row r="146" spans="2:63" s="9" customFormat="1" ht="37.4" customHeight="1">
      <c r="B146" s="201"/>
      <c r="C146" s="202"/>
      <c r="D146" s="203" t="s">
        <v>626</v>
      </c>
      <c r="E146" s="203"/>
      <c r="F146" s="203"/>
      <c r="G146" s="203"/>
      <c r="H146" s="203"/>
      <c r="I146" s="203"/>
      <c r="J146" s="203"/>
      <c r="K146" s="203"/>
      <c r="L146" s="203"/>
      <c r="M146" s="203"/>
      <c r="N146" s="222">
        <f>BK146</f>
        <v>0</v>
      </c>
      <c r="O146" s="223"/>
      <c r="P146" s="223"/>
      <c r="Q146" s="223"/>
      <c r="R146" s="206"/>
      <c r="T146" s="207"/>
      <c r="U146" s="202"/>
      <c r="V146" s="202"/>
      <c r="W146" s="208">
        <f>SUM(W147:W151)</f>
        <v>0</v>
      </c>
      <c r="X146" s="202"/>
      <c r="Y146" s="208">
        <f>SUM(Y147:Y151)</f>
        <v>0</v>
      </c>
      <c r="Z146" s="202"/>
      <c r="AA146" s="209">
        <f>SUM(AA147:AA151)</f>
        <v>0</v>
      </c>
      <c r="AR146" s="210" t="s">
        <v>83</v>
      </c>
      <c r="AT146" s="211" t="s">
        <v>75</v>
      </c>
      <c r="AU146" s="211" t="s">
        <v>76</v>
      </c>
      <c r="AY146" s="210" t="s">
        <v>200</v>
      </c>
      <c r="BK146" s="212">
        <f>SUM(BK147:BK151)</f>
        <v>0</v>
      </c>
    </row>
    <row r="147" spans="2:65" s="1" customFormat="1" ht="38.25" customHeight="1">
      <c r="B147" s="179"/>
      <c r="C147" s="213" t="s">
        <v>260</v>
      </c>
      <c r="D147" s="213" t="s">
        <v>201</v>
      </c>
      <c r="E147" s="214" t="s">
        <v>610</v>
      </c>
      <c r="F147" s="215" t="s">
        <v>654</v>
      </c>
      <c r="G147" s="215"/>
      <c r="H147" s="215"/>
      <c r="I147" s="215"/>
      <c r="J147" s="216" t="s">
        <v>234</v>
      </c>
      <c r="K147" s="217">
        <v>2</v>
      </c>
      <c r="L147" s="218">
        <v>0</v>
      </c>
      <c r="M147" s="218"/>
      <c r="N147" s="217">
        <f>ROUND(L147*K147,2)</f>
        <v>0</v>
      </c>
      <c r="O147" s="217"/>
      <c r="P147" s="217"/>
      <c r="Q147" s="217"/>
      <c r="R147" s="183"/>
      <c r="T147" s="219" t="s">
        <v>5</v>
      </c>
      <c r="U147" s="54" t="s">
        <v>43</v>
      </c>
      <c r="V147" s="45"/>
      <c r="W147" s="220">
        <f>V147*K147</f>
        <v>0</v>
      </c>
      <c r="X147" s="220">
        <v>0</v>
      </c>
      <c r="Y147" s="220">
        <f>X147*K147</f>
        <v>0</v>
      </c>
      <c r="Z147" s="220">
        <v>0</v>
      </c>
      <c r="AA147" s="221">
        <f>Z147*K147</f>
        <v>0</v>
      </c>
      <c r="AR147" s="20" t="s">
        <v>205</v>
      </c>
      <c r="AT147" s="20" t="s">
        <v>201</v>
      </c>
      <c r="AU147" s="20" t="s">
        <v>83</v>
      </c>
      <c r="AY147" s="20" t="s">
        <v>200</v>
      </c>
      <c r="BE147" s="144">
        <f>IF(U147="základná",N147,0)</f>
        <v>0</v>
      </c>
      <c r="BF147" s="144">
        <f>IF(U147="znížená",N147,0)</f>
        <v>0</v>
      </c>
      <c r="BG147" s="144">
        <f>IF(U147="zákl. prenesená",N147,0)</f>
        <v>0</v>
      </c>
      <c r="BH147" s="144">
        <f>IF(U147="zníž. prenesená",N147,0)</f>
        <v>0</v>
      </c>
      <c r="BI147" s="144">
        <f>IF(U147="nulová",N147,0)</f>
        <v>0</v>
      </c>
      <c r="BJ147" s="20" t="s">
        <v>88</v>
      </c>
      <c r="BK147" s="144">
        <f>ROUND(L147*K147,2)</f>
        <v>0</v>
      </c>
      <c r="BL147" s="20" t="s">
        <v>205</v>
      </c>
      <c r="BM147" s="20" t="s">
        <v>263</v>
      </c>
    </row>
    <row r="148" spans="2:65" s="1" customFormat="1" ht="16.5" customHeight="1">
      <c r="B148" s="179"/>
      <c r="C148" s="213" t="s">
        <v>235</v>
      </c>
      <c r="D148" s="213" t="s">
        <v>201</v>
      </c>
      <c r="E148" s="214" t="s">
        <v>612</v>
      </c>
      <c r="F148" s="215" t="s">
        <v>655</v>
      </c>
      <c r="G148" s="215"/>
      <c r="H148" s="215"/>
      <c r="I148" s="215"/>
      <c r="J148" s="216" t="s">
        <v>234</v>
      </c>
      <c r="K148" s="217">
        <v>2</v>
      </c>
      <c r="L148" s="218">
        <v>0</v>
      </c>
      <c r="M148" s="218"/>
      <c r="N148" s="217">
        <f>ROUND(L148*K148,2)</f>
        <v>0</v>
      </c>
      <c r="O148" s="217"/>
      <c r="P148" s="217"/>
      <c r="Q148" s="217"/>
      <c r="R148" s="183"/>
      <c r="T148" s="219" t="s">
        <v>5</v>
      </c>
      <c r="U148" s="54" t="s">
        <v>43</v>
      </c>
      <c r="V148" s="45"/>
      <c r="W148" s="220">
        <f>V148*K148</f>
        <v>0</v>
      </c>
      <c r="X148" s="220">
        <v>0</v>
      </c>
      <c r="Y148" s="220">
        <f>X148*K148</f>
        <v>0</v>
      </c>
      <c r="Z148" s="220">
        <v>0</v>
      </c>
      <c r="AA148" s="221">
        <f>Z148*K148</f>
        <v>0</v>
      </c>
      <c r="AR148" s="20" t="s">
        <v>205</v>
      </c>
      <c r="AT148" s="20" t="s">
        <v>201</v>
      </c>
      <c r="AU148" s="20" t="s">
        <v>83</v>
      </c>
      <c r="AY148" s="20" t="s">
        <v>200</v>
      </c>
      <c r="BE148" s="144">
        <f>IF(U148="základná",N148,0)</f>
        <v>0</v>
      </c>
      <c r="BF148" s="144">
        <f>IF(U148="znížená",N148,0)</f>
        <v>0</v>
      </c>
      <c r="BG148" s="144">
        <f>IF(U148="zákl. prenesená",N148,0)</f>
        <v>0</v>
      </c>
      <c r="BH148" s="144">
        <f>IF(U148="zníž. prenesená",N148,0)</f>
        <v>0</v>
      </c>
      <c r="BI148" s="144">
        <f>IF(U148="nulová",N148,0)</f>
        <v>0</v>
      </c>
      <c r="BJ148" s="20" t="s">
        <v>88</v>
      </c>
      <c r="BK148" s="144">
        <f>ROUND(L148*K148,2)</f>
        <v>0</v>
      </c>
      <c r="BL148" s="20" t="s">
        <v>205</v>
      </c>
      <c r="BM148" s="20" t="s">
        <v>266</v>
      </c>
    </row>
    <row r="149" spans="2:65" s="1" customFormat="1" ht="16.5" customHeight="1">
      <c r="B149" s="179"/>
      <c r="C149" s="213" t="s">
        <v>267</v>
      </c>
      <c r="D149" s="213" t="s">
        <v>201</v>
      </c>
      <c r="E149" s="214" t="s">
        <v>614</v>
      </c>
      <c r="F149" s="215" t="s">
        <v>615</v>
      </c>
      <c r="G149" s="215"/>
      <c r="H149" s="215"/>
      <c r="I149" s="215"/>
      <c r="J149" s="216" t="s">
        <v>234</v>
      </c>
      <c r="K149" s="217">
        <v>2</v>
      </c>
      <c r="L149" s="218">
        <v>0</v>
      </c>
      <c r="M149" s="218"/>
      <c r="N149" s="217">
        <f>ROUND(L149*K149,2)</f>
        <v>0</v>
      </c>
      <c r="O149" s="217"/>
      <c r="P149" s="217"/>
      <c r="Q149" s="217"/>
      <c r="R149" s="183"/>
      <c r="T149" s="219" t="s">
        <v>5</v>
      </c>
      <c r="U149" s="54" t="s">
        <v>43</v>
      </c>
      <c r="V149" s="45"/>
      <c r="W149" s="220">
        <f>V149*K149</f>
        <v>0</v>
      </c>
      <c r="X149" s="220">
        <v>0</v>
      </c>
      <c r="Y149" s="220">
        <f>X149*K149</f>
        <v>0</v>
      </c>
      <c r="Z149" s="220">
        <v>0</v>
      </c>
      <c r="AA149" s="221">
        <f>Z149*K149</f>
        <v>0</v>
      </c>
      <c r="AR149" s="20" t="s">
        <v>205</v>
      </c>
      <c r="AT149" s="20" t="s">
        <v>201</v>
      </c>
      <c r="AU149" s="20" t="s">
        <v>83</v>
      </c>
      <c r="AY149" s="20" t="s">
        <v>200</v>
      </c>
      <c r="BE149" s="144">
        <f>IF(U149="základná",N149,0)</f>
        <v>0</v>
      </c>
      <c r="BF149" s="144">
        <f>IF(U149="znížená",N149,0)</f>
        <v>0</v>
      </c>
      <c r="BG149" s="144">
        <f>IF(U149="zákl. prenesená",N149,0)</f>
        <v>0</v>
      </c>
      <c r="BH149" s="144">
        <f>IF(U149="zníž. prenesená",N149,0)</f>
        <v>0</v>
      </c>
      <c r="BI149" s="144">
        <f>IF(U149="nulová",N149,0)</f>
        <v>0</v>
      </c>
      <c r="BJ149" s="20" t="s">
        <v>88</v>
      </c>
      <c r="BK149" s="144">
        <f>ROUND(L149*K149,2)</f>
        <v>0</v>
      </c>
      <c r="BL149" s="20" t="s">
        <v>205</v>
      </c>
      <c r="BM149" s="20" t="s">
        <v>270</v>
      </c>
    </row>
    <row r="150" spans="2:65" s="1" customFormat="1" ht="16.5" customHeight="1">
      <c r="B150" s="179"/>
      <c r="C150" s="213" t="s">
        <v>10</v>
      </c>
      <c r="D150" s="213" t="s">
        <v>201</v>
      </c>
      <c r="E150" s="214" t="s">
        <v>656</v>
      </c>
      <c r="F150" s="215" t="s">
        <v>657</v>
      </c>
      <c r="G150" s="215"/>
      <c r="H150" s="215"/>
      <c r="I150" s="215"/>
      <c r="J150" s="216" t="s">
        <v>234</v>
      </c>
      <c r="K150" s="217">
        <v>2</v>
      </c>
      <c r="L150" s="218">
        <v>0</v>
      </c>
      <c r="M150" s="218"/>
      <c r="N150" s="217">
        <f>ROUND(L150*K150,2)</f>
        <v>0</v>
      </c>
      <c r="O150" s="217"/>
      <c r="P150" s="217"/>
      <c r="Q150" s="217"/>
      <c r="R150" s="183"/>
      <c r="T150" s="219" t="s">
        <v>5</v>
      </c>
      <c r="U150" s="54" t="s">
        <v>43</v>
      </c>
      <c r="V150" s="45"/>
      <c r="W150" s="220">
        <f>V150*K150</f>
        <v>0</v>
      </c>
      <c r="X150" s="220">
        <v>0</v>
      </c>
      <c r="Y150" s="220">
        <f>X150*K150</f>
        <v>0</v>
      </c>
      <c r="Z150" s="220">
        <v>0</v>
      </c>
      <c r="AA150" s="221">
        <f>Z150*K150</f>
        <v>0</v>
      </c>
      <c r="AR150" s="20" t="s">
        <v>205</v>
      </c>
      <c r="AT150" s="20" t="s">
        <v>201</v>
      </c>
      <c r="AU150" s="20" t="s">
        <v>83</v>
      </c>
      <c r="AY150" s="20" t="s">
        <v>200</v>
      </c>
      <c r="BE150" s="144">
        <f>IF(U150="základná",N150,0)</f>
        <v>0</v>
      </c>
      <c r="BF150" s="144">
        <f>IF(U150="znížená",N150,0)</f>
        <v>0</v>
      </c>
      <c r="BG150" s="144">
        <f>IF(U150="zákl. prenesená",N150,0)</f>
        <v>0</v>
      </c>
      <c r="BH150" s="144">
        <f>IF(U150="zníž. prenesená",N150,0)</f>
        <v>0</v>
      </c>
      <c r="BI150" s="144">
        <f>IF(U150="nulová",N150,0)</f>
        <v>0</v>
      </c>
      <c r="BJ150" s="20" t="s">
        <v>88</v>
      </c>
      <c r="BK150" s="144">
        <f>ROUND(L150*K150,2)</f>
        <v>0</v>
      </c>
      <c r="BL150" s="20" t="s">
        <v>205</v>
      </c>
      <c r="BM150" s="20" t="s">
        <v>273</v>
      </c>
    </row>
    <row r="151" spans="2:65" s="1" customFormat="1" ht="16.5" customHeight="1">
      <c r="B151" s="179"/>
      <c r="C151" s="213" t="s">
        <v>274</v>
      </c>
      <c r="D151" s="213" t="s">
        <v>201</v>
      </c>
      <c r="E151" s="214" t="s">
        <v>658</v>
      </c>
      <c r="F151" s="215" t="s">
        <v>659</v>
      </c>
      <c r="G151" s="215"/>
      <c r="H151" s="215"/>
      <c r="I151" s="215"/>
      <c r="J151" s="216" t="s">
        <v>234</v>
      </c>
      <c r="K151" s="217">
        <v>2</v>
      </c>
      <c r="L151" s="218">
        <v>0</v>
      </c>
      <c r="M151" s="218"/>
      <c r="N151" s="217">
        <f>ROUND(L151*K151,2)</f>
        <v>0</v>
      </c>
      <c r="O151" s="217"/>
      <c r="P151" s="217"/>
      <c r="Q151" s="217"/>
      <c r="R151" s="183"/>
      <c r="T151" s="219" t="s">
        <v>5</v>
      </c>
      <c r="U151" s="54" t="s">
        <v>43</v>
      </c>
      <c r="V151" s="45"/>
      <c r="W151" s="220">
        <f>V151*K151</f>
        <v>0</v>
      </c>
      <c r="X151" s="220">
        <v>0</v>
      </c>
      <c r="Y151" s="220">
        <f>X151*K151</f>
        <v>0</v>
      </c>
      <c r="Z151" s="220">
        <v>0</v>
      </c>
      <c r="AA151" s="221">
        <f>Z151*K151</f>
        <v>0</v>
      </c>
      <c r="AR151" s="20" t="s">
        <v>205</v>
      </c>
      <c r="AT151" s="20" t="s">
        <v>201</v>
      </c>
      <c r="AU151" s="20" t="s">
        <v>83</v>
      </c>
      <c r="AY151" s="20" t="s">
        <v>200</v>
      </c>
      <c r="BE151" s="144">
        <f>IF(U151="základná",N151,0)</f>
        <v>0</v>
      </c>
      <c r="BF151" s="144">
        <f>IF(U151="znížená",N151,0)</f>
        <v>0</v>
      </c>
      <c r="BG151" s="144">
        <f>IF(U151="zákl. prenesená",N151,0)</f>
        <v>0</v>
      </c>
      <c r="BH151" s="144">
        <f>IF(U151="zníž. prenesená",N151,0)</f>
        <v>0</v>
      </c>
      <c r="BI151" s="144">
        <f>IF(U151="nulová",N151,0)</f>
        <v>0</v>
      </c>
      <c r="BJ151" s="20" t="s">
        <v>88</v>
      </c>
      <c r="BK151" s="144">
        <f>ROUND(L151*K151,2)</f>
        <v>0</v>
      </c>
      <c r="BL151" s="20" t="s">
        <v>205</v>
      </c>
      <c r="BM151" s="20" t="s">
        <v>277</v>
      </c>
    </row>
    <row r="152" spans="2:63" s="9" customFormat="1" ht="37.4" customHeight="1">
      <c r="B152" s="201"/>
      <c r="C152" s="202"/>
      <c r="D152" s="203" t="s">
        <v>627</v>
      </c>
      <c r="E152" s="203"/>
      <c r="F152" s="203"/>
      <c r="G152" s="203"/>
      <c r="H152" s="203"/>
      <c r="I152" s="203"/>
      <c r="J152" s="203"/>
      <c r="K152" s="203"/>
      <c r="L152" s="203"/>
      <c r="M152" s="203"/>
      <c r="N152" s="222">
        <f>BK152</f>
        <v>0</v>
      </c>
      <c r="O152" s="223"/>
      <c r="P152" s="223"/>
      <c r="Q152" s="223"/>
      <c r="R152" s="206"/>
      <c r="T152" s="207"/>
      <c r="U152" s="202"/>
      <c r="V152" s="202"/>
      <c r="W152" s="208">
        <f>SUM(W153:W155)</f>
        <v>0</v>
      </c>
      <c r="X152" s="202"/>
      <c r="Y152" s="208">
        <f>SUM(Y153:Y155)</f>
        <v>0</v>
      </c>
      <c r="Z152" s="202"/>
      <c r="AA152" s="209">
        <f>SUM(AA153:AA155)</f>
        <v>0</v>
      </c>
      <c r="AR152" s="210" t="s">
        <v>83</v>
      </c>
      <c r="AT152" s="211" t="s">
        <v>75</v>
      </c>
      <c r="AU152" s="211" t="s">
        <v>76</v>
      </c>
      <c r="AY152" s="210" t="s">
        <v>200</v>
      </c>
      <c r="BK152" s="212">
        <f>SUM(BK153:BK155)</f>
        <v>0</v>
      </c>
    </row>
    <row r="153" spans="2:65" s="1" customFormat="1" ht="38.25" customHeight="1">
      <c r="B153" s="179"/>
      <c r="C153" s="213" t="s">
        <v>241</v>
      </c>
      <c r="D153" s="213" t="s">
        <v>201</v>
      </c>
      <c r="E153" s="214" t="s">
        <v>660</v>
      </c>
      <c r="F153" s="215" t="s">
        <v>661</v>
      </c>
      <c r="G153" s="215"/>
      <c r="H153" s="215"/>
      <c r="I153" s="215"/>
      <c r="J153" s="216" t="s">
        <v>251</v>
      </c>
      <c r="K153" s="217">
        <v>18</v>
      </c>
      <c r="L153" s="218">
        <v>0</v>
      </c>
      <c r="M153" s="218"/>
      <c r="N153" s="217">
        <f>ROUND(L153*K153,2)</f>
        <v>0</v>
      </c>
      <c r="O153" s="217"/>
      <c r="P153" s="217"/>
      <c r="Q153" s="217"/>
      <c r="R153" s="183"/>
      <c r="T153" s="219" t="s">
        <v>5</v>
      </c>
      <c r="U153" s="54" t="s">
        <v>43</v>
      </c>
      <c r="V153" s="45"/>
      <c r="W153" s="220">
        <f>V153*K153</f>
        <v>0</v>
      </c>
      <c r="X153" s="220">
        <v>0</v>
      </c>
      <c r="Y153" s="220">
        <f>X153*K153</f>
        <v>0</v>
      </c>
      <c r="Z153" s="220">
        <v>0</v>
      </c>
      <c r="AA153" s="221">
        <f>Z153*K153</f>
        <v>0</v>
      </c>
      <c r="AR153" s="20" t="s">
        <v>205</v>
      </c>
      <c r="AT153" s="20" t="s">
        <v>201</v>
      </c>
      <c r="AU153" s="20" t="s">
        <v>83</v>
      </c>
      <c r="AY153" s="20" t="s">
        <v>200</v>
      </c>
      <c r="BE153" s="144">
        <f>IF(U153="základná",N153,0)</f>
        <v>0</v>
      </c>
      <c r="BF153" s="144">
        <f>IF(U153="znížená",N153,0)</f>
        <v>0</v>
      </c>
      <c r="BG153" s="144">
        <f>IF(U153="zákl. prenesená",N153,0)</f>
        <v>0</v>
      </c>
      <c r="BH153" s="144">
        <f>IF(U153="zníž. prenesená",N153,0)</f>
        <v>0</v>
      </c>
      <c r="BI153" s="144">
        <f>IF(U153="nulová",N153,0)</f>
        <v>0</v>
      </c>
      <c r="BJ153" s="20" t="s">
        <v>88</v>
      </c>
      <c r="BK153" s="144">
        <f>ROUND(L153*K153,2)</f>
        <v>0</v>
      </c>
      <c r="BL153" s="20" t="s">
        <v>205</v>
      </c>
      <c r="BM153" s="20" t="s">
        <v>354</v>
      </c>
    </row>
    <row r="154" spans="2:65" s="1" customFormat="1" ht="38.25" customHeight="1">
      <c r="B154" s="179"/>
      <c r="C154" s="213" t="s">
        <v>281</v>
      </c>
      <c r="D154" s="213" t="s">
        <v>201</v>
      </c>
      <c r="E154" s="214" t="s">
        <v>662</v>
      </c>
      <c r="F154" s="215" t="s">
        <v>663</v>
      </c>
      <c r="G154" s="215"/>
      <c r="H154" s="215"/>
      <c r="I154" s="215"/>
      <c r="J154" s="216" t="s">
        <v>204</v>
      </c>
      <c r="K154" s="217">
        <v>0.54</v>
      </c>
      <c r="L154" s="218">
        <v>0</v>
      </c>
      <c r="M154" s="218"/>
      <c r="N154" s="217">
        <f>ROUND(L154*K154,2)</f>
        <v>0</v>
      </c>
      <c r="O154" s="217"/>
      <c r="P154" s="217"/>
      <c r="Q154" s="217"/>
      <c r="R154" s="183"/>
      <c r="T154" s="219" t="s">
        <v>5</v>
      </c>
      <c r="U154" s="54" t="s">
        <v>43</v>
      </c>
      <c r="V154" s="45"/>
      <c r="W154" s="220">
        <f>V154*K154</f>
        <v>0</v>
      </c>
      <c r="X154" s="220">
        <v>0</v>
      </c>
      <c r="Y154" s="220">
        <f>X154*K154</f>
        <v>0</v>
      </c>
      <c r="Z154" s="220">
        <v>0</v>
      </c>
      <c r="AA154" s="221">
        <f>Z154*K154</f>
        <v>0</v>
      </c>
      <c r="AR154" s="20" t="s">
        <v>205</v>
      </c>
      <c r="AT154" s="20" t="s">
        <v>201</v>
      </c>
      <c r="AU154" s="20" t="s">
        <v>83</v>
      </c>
      <c r="AY154" s="20" t="s">
        <v>200</v>
      </c>
      <c r="BE154" s="144">
        <f>IF(U154="základná",N154,0)</f>
        <v>0</v>
      </c>
      <c r="BF154" s="144">
        <f>IF(U154="znížená",N154,0)</f>
        <v>0</v>
      </c>
      <c r="BG154" s="144">
        <f>IF(U154="zákl. prenesená",N154,0)</f>
        <v>0</v>
      </c>
      <c r="BH154" s="144">
        <f>IF(U154="zníž. prenesená",N154,0)</f>
        <v>0</v>
      </c>
      <c r="BI154" s="144">
        <f>IF(U154="nulová",N154,0)</f>
        <v>0</v>
      </c>
      <c r="BJ154" s="20" t="s">
        <v>88</v>
      </c>
      <c r="BK154" s="144">
        <f>ROUND(L154*K154,2)</f>
        <v>0</v>
      </c>
      <c r="BL154" s="20" t="s">
        <v>205</v>
      </c>
      <c r="BM154" s="20" t="s">
        <v>284</v>
      </c>
    </row>
    <row r="155" spans="2:65" s="1" customFormat="1" ht="16.5" customHeight="1">
      <c r="B155" s="179"/>
      <c r="C155" s="213" t="s">
        <v>244</v>
      </c>
      <c r="D155" s="213" t="s">
        <v>201</v>
      </c>
      <c r="E155" s="214" t="s">
        <v>664</v>
      </c>
      <c r="F155" s="215" t="s">
        <v>665</v>
      </c>
      <c r="G155" s="215"/>
      <c r="H155" s="215"/>
      <c r="I155" s="215"/>
      <c r="J155" s="216" t="s">
        <v>234</v>
      </c>
      <c r="K155" s="217">
        <v>18</v>
      </c>
      <c r="L155" s="218">
        <v>0</v>
      </c>
      <c r="M155" s="218"/>
      <c r="N155" s="217">
        <f>ROUND(L155*K155,2)</f>
        <v>0</v>
      </c>
      <c r="O155" s="217"/>
      <c r="P155" s="217"/>
      <c r="Q155" s="217"/>
      <c r="R155" s="183"/>
      <c r="T155" s="219" t="s">
        <v>5</v>
      </c>
      <c r="U155" s="54" t="s">
        <v>43</v>
      </c>
      <c r="V155" s="45"/>
      <c r="W155" s="220">
        <f>V155*K155</f>
        <v>0</v>
      </c>
      <c r="X155" s="220">
        <v>0</v>
      </c>
      <c r="Y155" s="220">
        <f>X155*K155</f>
        <v>0</v>
      </c>
      <c r="Z155" s="220">
        <v>0</v>
      </c>
      <c r="AA155" s="221">
        <f>Z155*K155</f>
        <v>0</v>
      </c>
      <c r="AR155" s="20" t="s">
        <v>205</v>
      </c>
      <c r="AT155" s="20" t="s">
        <v>201</v>
      </c>
      <c r="AU155" s="20" t="s">
        <v>83</v>
      </c>
      <c r="AY155" s="20" t="s">
        <v>200</v>
      </c>
      <c r="BE155" s="144">
        <f>IF(U155="základná",N155,0)</f>
        <v>0</v>
      </c>
      <c r="BF155" s="144">
        <f>IF(U155="znížená",N155,0)</f>
        <v>0</v>
      </c>
      <c r="BG155" s="144">
        <f>IF(U155="zákl. prenesená",N155,0)</f>
        <v>0</v>
      </c>
      <c r="BH155" s="144">
        <f>IF(U155="zníž. prenesená",N155,0)</f>
        <v>0</v>
      </c>
      <c r="BI155" s="144">
        <f>IF(U155="nulová",N155,0)</f>
        <v>0</v>
      </c>
      <c r="BJ155" s="20" t="s">
        <v>88</v>
      </c>
      <c r="BK155" s="144">
        <f>ROUND(L155*K155,2)</f>
        <v>0</v>
      </c>
      <c r="BL155" s="20" t="s">
        <v>205</v>
      </c>
      <c r="BM155" s="20" t="s">
        <v>286</v>
      </c>
    </row>
    <row r="156" spans="2:63" s="9" customFormat="1" ht="37.4" customHeight="1">
      <c r="B156" s="201"/>
      <c r="C156" s="202"/>
      <c r="D156" s="203" t="s">
        <v>170</v>
      </c>
      <c r="E156" s="203"/>
      <c r="F156" s="203"/>
      <c r="G156" s="203"/>
      <c r="H156" s="203"/>
      <c r="I156" s="203"/>
      <c r="J156" s="203"/>
      <c r="K156" s="203"/>
      <c r="L156" s="203"/>
      <c r="M156" s="203"/>
      <c r="N156" s="222">
        <f>BK156</f>
        <v>0</v>
      </c>
      <c r="O156" s="223"/>
      <c r="P156" s="223"/>
      <c r="Q156" s="223"/>
      <c r="R156" s="206"/>
      <c r="T156" s="207"/>
      <c r="U156" s="202"/>
      <c r="V156" s="202"/>
      <c r="W156" s="208">
        <f>W157</f>
        <v>0</v>
      </c>
      <c r="X156" s="202"/>
      <c r="Y156" s="208">
        <f>Y157</f>
        <v>0</v>
      </c>
      <c r="Z156" s="202"/>
      <c r="AA156" s="209">
        <f>AA157</f>
        <v>0</v>
      </c>
      <c r="AR156" s="210" t="s">
        <v>83</v>
      </c>
      <c r="AT156" s="211" t="s">
        <v>75</v>
      </c>
      <c r="AU156" s="211" t="s">
        <v>76</v>
      </c>
      <c r="AY156" s="210" t="s">
        <v>200</v>
      </c>
      <c r="BK156" s="212">
        <f>BK157</f>
        <v>0</v>
      </c>
    </row>
    <row r="157" spans="2:65" s="1" customFormat="1" ht="25.5" customHeight="1">
      <c r="B157" s="179"/>
      <c r="C157" s="213" t="s">
        <v>287</v>
      </c>
      <c r="D157" s="213" t="s">
        <v>201</v>
      </c>
      <c r="E157" s="214" t="s">
        <v>666</v>
      </c>
      <c r="F157" s="215" t="s">
        <v>667</v>
      </c>
      <c r="G157" s="215"/>
      <c r="H157" s="215"/>
      <c r="I157" s="215"/>
      <c r="J157" s="216" t="s">
        <v>215</v>
      </c>
      <c r="K157" s="217">
        <v>1566.97</v>
      </c>
      <c r="L157" s="218">
        <v>0</v>
      </c>
      <c r="M157" s="218"/>
      <c r="N157" s="217">
        <f>ROUND(L157*K157,2)</f>
        <v>0</v>
      </c>
      <c r="O157" s="217"/>
      <c r="P157" s="217"/>
      <c r="Q157" s="217"/>
      <c r="R157" s="183"/>
      <c r="T157" s="219" t="s">
        <v>5</v>
      </c>
      <c r="U157" s="54" t="s">
        <v>43</v>
      </c>
      <c r="V157" s="45"/>
      <c r="W157" s="220">
        <f>V157*K157</f>
        <v>0</v>
      </c>
      <c r="X157" s="220">
        <v>0</v>
      </c>
      <c r="Y157" s="220">
        <f>X157*K157</f>
        <v>0</v>
      </c>
      <c r="Z157" s="220">
        <v>0</v>
      </c>
      <c r="AA157" s="221">
        <f>Z157*K157</f>
        <v>0</v>
      </c>
      <c r="AR157" s="20" t="s">
        <v>205</v>
      </c>
      <c r="AT157" s="20" t="s">
        <v>201</v>
      </c>
      <c r="AU157" s="20" t="s">
        <v>83</v>
      </c>
      <c r="AY157" s="20" t="s">
        <v>200</v>
      </c>
      <c r="BE157" s="144">
        <f>IF(U157="základná",N157,0)</f>
        <v>0</v>
      </c>
      <c r="BF157" s="144">
        <f>IF(U157="znížená",N157,0)</f>
        <v>0</v>
      </c>
      <c r="BG157" s="144">
        <f>IF(U157="zákl. prenesená",N157,0)</f>
        <v>0</v>
      </c>
      <c r="BH157" s="144">
        <f>IF(U157="zníž. prenesená",N157,0)</f>
        <v>0</v>
      </c>
      <c r="BI157" s="144">
        <f>IF(U157="nulová",N157,0)</f>
        <v>0</v>
      </c>
      <c r="BJ157" s="20" t="s">
        <v>88</v>
      </c>
      <c r="BK157" s="144">
        <f>ROUND(L157*K157,2)</f>
        <v>0</v>
      </c>
      <c r="BL157" s="20" t="s">
        <v>205</v>
      </c>
      <c r="BM157" s="20" t="s">
        <v>290</v>
      </c>
    </row>
    <row r="158" spans="2:63" s="9" customFormat="1" ht="37.4" customHeight="1">
      <c r="B158" s="201"/>
      <c r="C158" s="202"/>
      <c r="D158" s="203" t="s">
        <v>451</v>
      </c>
      <c r="E158" s="203"/>
      <c r="F158" s="203"/>
      <c r="G158" s="203"/>
      <c r="H158" s="203"/>
      <c r="I158" s="203"/>
      <c r="J158" s="203"/>
      <c r="K158" s="203"/>
      <c r="L158" s="203"/>
      <c r="M158" s="203"/>
      <c r="N158" s="222">
        <f>BK158</f>
        <v>0</v>
      </c>
      <c r="O158" s="223"/>
      <c r="P158" s="223"/>
      <c r="Q158" s="223"/>
      <c r="R158" s="206"/>
      <c r="T158" s="207"/>
      <c r="U158" s="202"/>
      <c r="V158" s="202"/>
      <c r="W158" s="208">
        <f>SUM(W159:W166)</f>
        <v>0</v>
      </c>
      <c r="X158" s="202"/>
      <c r="Y158" s="208">
        <f>SUM(Y159:Y166)</f>
        <v>0</v>
      </c>
      <c r="Z158" s="202"/>
      <c r="AA158" s="209">
        <f>SUM(AA159:AA166)</f>
        <v>0</v>
      </c>
      <c r="AR158" s="210" t="s">
        <v>83</v>
      </c>
      <c r="AT158" s="211" t="s">
        <v>75</v>
      </c>
      <c r="AU158" s="211" t="s">
        <v>76</v>
      </c>
      <c r="AY158" s="210" t="s">
        <v>200</v>
      </c>
      <c r="BK158" s="212">
        <f>SUM(BK159:BK166)</f>
        <v>0</v>
      </c>
    </row>
    <row r="159" spans="2:65" s="1" customFormat="1" ht="25.5" customHeight="1">
      <c r="B159" s="179"/>
      <c r="C159" s="213" t="s">
        <v>248</v>
      </c>
      <c r="D159" s="213" t="s">
        <v>201</v>
      </c>
      <c r="E159" s="214" t="s">
        <v>668</v>
      </c>
      <c r="F159" s="215" t="s">
        <v>669</v>
      </c>
      <c r="G159" s="215"/>
      <c r="H159" s="215"/>
      <c r="I159" s="215"/>
      <c r="J159" s="216" t="s">
        <v>234</v>
      </c>
      <c r="K159" s="217">
        <v>86</v>
      </c>
      <c r="L159" s="218">
        <v>0</v>
      </c>
      <c r="M159" s="218"/>
      <c r="N159" s="217">
        <f>ROUND(L159*K159,2)</f>
        <v>0</v>
      </c>
      <c r="O159" s="217"/>
      <c r="P159" s="217"/>
      <c r="Q159" s="217"/>
      <c r="R159" s="183"/>
      <c r="T159" s="219" t="s">
        <v>5</v>
      </c>
      <c r="U159" s="54" t="s">
        <v>43</v>
      </c>
      <c r="V159" s="45"/>
      <c r="W159" s="220">
        <f>V159*K159</f>
        <v>0</v>
      </c>
      <c r="X159" s="220">
        <v>0</v>
      </c>
      <c r="Y159" s="220">
        <f>X159*K159</f>
        <v>0</v>
      </c>
      <c r="Z159" s="220">
        <v>0</v>
      </c>
      <c r="AA159" s="221">
        <f>Z159*K159</f>
        <v>0</v>
      </c>
      <c r="AR159" s="20" t="s">
        <v>205</v>
      </c>
      <c r="AT159" s="20" t="s">
        <v>201</v>
      </c>
      <c r="AU159" s="20" t="s">
        <v>83</v>
      </c>
      <c r="AY159" s="20" t="s">
        <v>200</v>
      </c>
      <c r="BE159" s="144">
        <f>IF(U159="základná",N159,0)</f>
        <v>0</v>
      </c>
      <c r="BF159" s="144">
        <f>IF(U159="znížená",N159,0)</f>
        <v>0</v>
      </c>
      <c r="BG159" s="144">
        <f>IF(U159="zákl. prenesená",N159,0)</f>
        <v>0</v>
      </c>
      <c r="BH159" s="144">
        <f>IF(U159="zníž. prenesená",N159,0)</f>
        <v>0</v>
      </c>
      <c r="BI159" s="144">
        <f>IF(U159="nulová",N159,0)</f>
        <v>0</v>
      </c>
      <c r="BJ159" s="20" t="s">
        <v>88</v>
      </c>
      <c r="BK159" s="144">
        <f>ROUND(L159*K159,2)</f>
        <v>0</v>
      </c>
      <c r="BL159" s="20" t="s">
        <v>205</v>
      </c>
      <c r="BM159" s="20" t="s">
        <v>293</v>
      </c>
    </row>
    <row r="160" spans="2:65" s="1" customFormat="1" ht="25.5" customHeight="1">
      <c r="B160" s="179"/>
      <c r="C160" s="213" t="s">
        <v>294</v>
      </c>
      <c r="D160" s="213" t="s">
        <v>201</v>
      </c>
      <c r="E160" s="214" t="s">
        <v>670</v>
      </c>
      <c r="F160" s="215" t="s">
        <v>671</v>
      </c>
      <c r="G160" s="215"/>
      <c r="H160" s="215"/>
      <c r="I160" s="215"/>
      <c r="J160" s="216" t="s">
        <v>251</v>
      </c>
      <c r="K160" s="217">
        <v>200</v>
      </c>
      <c r="L160" s="218">
        <v>0</v>
      </c>
      <c r="M160" s="218"/>
      <c r="N160" s="217">
        <f>ROUND(L160*K160,2)</f>
        <v>0</v>
      </c>
      <c r="O160" s="217"/>
      <c r="P160" s="217"/>
      <c r="Q160" s="217"/>
      <c r="R160" s="183"/>
      <c r="T160" s="219" t="s">
        <v>5</v>
      </c>
      <c r="U160" s="54" t="s">
        <v>43</v>
      </c>
      <c r="V160" s="45"/>
      <c r="W160" s="220">
        <f>V160*K160</f>
        <v>0</v>
      </c>
      <c r="X160" s="220">
        <v>0</v>
      </c>
      <c r="Y160" s="220">
        <f>X160*K160</f>
        <v>0</v>
      </c>
      <c r="Z160" s="220">
        <v>0</v>
      </c>
      <c r="AA160" s="221">
        <f>Z160*K160</f>
        <v>0</v>
      </c>
      <c r="AR160" s="20" t="s">
        <v>205</v>
      </c>
      <c r="AT160" s="20" t="s">
        <v>201</v>
      </c>
      <c r="AU160" s="20" t="s">
        <v>83</v>
      </c>
      <c r="AY160" s="20" t="s">
        <v>200</v>
      </c>
      <c r="BE160" s="144">
        <f>IF(U160="základná",N160,0)</f>
        <v>0</v>
      </c>
      <c r="BF160" s="144">
        <f>IF(U160="znížená",N160,0)</f>
        <v>0</v>
      </c>
      <c r="BG160" s="144">
        <f>IF(U160="zákl. prenesená",N160,0)</f>
        <v>0</v>
      </c>
      <c r="BH160" s="144">
        <f>IF(U160="zníž. prenesená",N160,0)</f>
        <v>0</v>
      </c>
      <c r="BI160" s="144">
        <f>IF(U160="nulová",N160,0)</f>
        <v>0</v>
      </c>
      <c r="BJ160" s="20" t="s">
        <v>88</v>
      </c>
      <c r="BK160" s="144">
        <f>ROUND(L160*K160,2)</f>
        <v>0</v>
      </c>
      <c r="BL160" s="20" t="s">
        <v>205</v>
      </c>
      <c r="BM160" s="20" t="s">
        <v>297</v>
      </c>
    </row>
    <row r="161" spans="2:65" s="1" customFormat="1" ht="25.5" customHeight="1">
      <c r="B161" s="179"/>
      <c r="C161" s="213" t="s">
        <v>252</v>
      </c>
      <c r="D161" s="213" t="s">
        <v>201</v>
      </c>
      <c r="E161" s="214" t="s">
        <v>672</v>
      </c>
      <c r="F161" s="215" t="s">
        <v>673</v>
      </c>
      <c r="G161" s="215"/>
      <c r="H161" s="215"/>
      <c r="I161" s="215"/>
      <c r="J161" s="216" t="s">
        <v>234</v>
      </c>
      <c r="K161" s="217">
        <v>1</v>
      </c>
      <c r="L161" s="218">
        <v>0</v>
      </c>
      <c r="M161" s="218"/>
      <c r="N161" s="217">
        <f>ROUND(L161*K161,2)</f>
        <v>0</v>
      </c>
      <c r="O161" s="217"/>
      <c r="P161" s="217"/>
      <c r="Q161" s="217"/>
      <c r="R161" s="183"/>
      <c r="T161" s="219" t="s">
        <v>5</v>
      </c>
      <c r="U161" s="54" t="s">
        <v>43</v>
      </c>
      <c r="V161" s="45"/>
      <c r="W161" s="220">
        <f>V161*K161</f>
        <v>0</v>
      </c>
      <c r="X161" s="220">
        <v>0</v>
      </c>
      <c r="Y161" s="220">
        <f>X161*K161</f>
        <v>0</v>
      </c>
      <c r="Z161" s="220">
        <v>0</v>
      </c>
      <c r="AA161" s="221">
        <f>Z161*K161</f>
        <v>0</v>
      </c>
      <c r="AR161" s="20" t="s">
        <v>205</v>
      </c>
      <c r="AT161" s="20" t="s">
        <v>201</v>
      </c>
      <c r="AU161" s="20" t="s">
        <v>83</v>
      </c>
      <c r="AY161" s="20" t="s">
        <v>200</v>
      </c>
      <c r="BE161" s="144">
        <f>IF(U161="základná",N161,0)</f>
        <v>0</v>
      </c>
      <c r="BF161" s="144">
        <f>IF(U161="znížená",N161,0)</f>
        <v>0</v>
      </c>
      <c r="BG161" s="144">
        <f>IF(U161="zákl. prenesená",N161,0)</f>
        <v>0</v>
      </c>
      <c r="BH161" s="144">
        <f>IF(U161="zníž. prenesená",N161,0)</f>
        <v>0</v>
      </c>
      <c r="BI161" s="144">
        <f>IF(U161="nulová",N161,0)</f>
        <v>0</v>
      </c>
      <c r="BJ161" s="20" t="s">
        <v>88</v>
      </c>
      <c r="BK161" s="144">
        <f>ROUND(L161*K161,2)</f>
        <v>0</v>
      </c>
      <c r="BL161" s="20" t="s">
        <v>205</v>
      </c>
      <c r="BM161" s="20" t="s">
        <v>300</v>
      </c>
    </row>
    <row r="162" spans="2:65" s="1" customFormat="1" ht="25.5" customHeight="1">
      <c r="B162" s="179"/>
      <c r="C162" s="213" t="s">
        <v>301</v>
      </c>
      <c r="D162" s="213" t="s">
        <v>201</v>
      </c>
      <c r="E162" s="214" t="s">
        <v>674</v>
      </c>
      <c r="F162" s="215" t="s">
        <v>675</v>
      </c>
      <c r="G162" s="215"/>
      <c r="H162" s="215"/>
      <c r="I162" s="215"/>
      <c r="J162" s="216" t="s">
        <v>441</v>
      </c>
      <c r="K162" s="217">
        <v>75</v>
      </c>
      <c r="L162" s="218">
        <v>0</v>
      </c>
      <c r="M162" s="218"/>
      <c r="N162" s="217">
        <f>ROUND(L162*K162,2)</f>
        <v>0</v>
      </c>
      <c r="O162" s="217"/>
      <c r="P162" s="217"/>
      <c r="Q162" s="217"/>
      <c r="R162" s="183"/>
      <c r="T162" s="219" t="s">
        <v>5</v>
      </c>
      <c r="U162" s="54" t="s">
        <v>43</v>
      </c>
      <c r="V162" s="45"/>
      <c r="W162" s="220">
        <f>V162*K162</f>
        <v>0</v>
      </c>
      <c r="X162" s="220">
        <v>0</v>
      </c>
      <c r="Y162" s="220">
        <f>X162*K162</f>
        <v>0</v>
      </c>
      <c r="Z162" s="220">
        <v>0</v>
      </c>
      <c r="AA162" s="221">
        <f>Z162*K162</f>
        <v>0</v>
      </c>
      <c r="AR162" s="20" t="s">
        <v>205</v>
      </c>
      <c r="AT162" s="20" t="s">
        <v>201</v>
      </c>
      <c r="AU162" s="20" t="s">
        <v>83</v>
      </c>
      <c r="AY162" s="20" t="s">
        <v>200</v>
      </c>
      <c r="BE162" s="144">
        <f>IF(U162="základná",N162,0)</f>
        <v>0</v>
      </c>
      <c r="BF162" s="144">
        <f>IF(U162="znížená",N162,0)</f>
        <v>0</v>
      </c>
      <c r="BG162" s="144">
        <f>IF(U162="zákl. prenesená",N162,0)</f>
        <v>0</v>
      </c>
      <c r="BH162" s="144">
        <f>IF(U162="zníž. prenesená",N162,0)</f>
        <v>0</v>
      </c>
      <c r="BI162" s="144">
        <f>IF(U162="nulová",N162,0)</f>
        <v>0</v>
      </c>
      <c r="BJ162" s="20" t="s">
        <v>88</v>
      </c>
      <c r="BK162" s="144">
        <f>ROUND(L162*K162,2)</f>
        <v>0</v>
      </c>
      <c r="BL162" s="20" t="s">
        <v>205</v>
      </c>
      <c r="BM162" s="20" t="s">
        <v>304</v>
      </c>
    </row>
    <row r="163" spans="2:65" s="1" customFormat="1" ht="25.5" customHeight="1">
      <c r="B163" s="179"/>
      <c r="C163" s="213" t="s">
        <v>256</v>
      </c>
      <c r="D163" s="213" t="s">
        <v>201</v>
      </c>
      <c r="E163" s="214" t="s">
        <v>676</v>
      </c>
      <c r="F163" s="215" t="s">
        <v>677</v>
      </c>
      <c r="G163" s="215"/>
      <c r="H163" s="215"/>
      <c r="I163" s="215"/>
      <c r="J163" s="216" t="s">
        <v>251</v>
      </c>
      <c r="K163" s="217">
        <v>200</v>
      </c>
      <c r="L163" s="218">
        <v>0</v>
      </c>
      <c r="M163" s="218"/>
      <c r="N163" s="217">
        <f>ROUND(L163*K163,2)</f>
        <v>0</v>
      </c>
      <c r="O163" s="217"/>
      <c r="P163" s="217"/>
      <c r="Q163" s="217"/>
      <c r="R163" s="183"/>
      <c r="T163" s="219" t="s">
        <v>5</v>
      </c>
      <c r="U163" s="54" t="s">
        <v>43</v>
      </c>
      <c r="V163" s="45"/>
      <c r="W163" s="220">
        <f>V163*K163</f>
        <v>0</v>
      </c>
      <c r="X163" s="220">
        <v>0</v>
      </c>
      <c r="Y163" s="220">
        <f>X163*K163</f>
        <v>0</v>
      </c>
      <c r="Z163" s="220">
        <v>0</v>
      </c>
      <c r="AA163" s="221">
        <f>Z163*K163</f>
        <v>0</v>
      </c>
      <c r="AR163" s="20" t="s">
        <v>205</v>
      </c>
      <c r="AT163" s="20" t="s">
        <v>201</v>
      </c>
      <c r="AU163" s="20" t="s">
        <v>83</v>
      </c>
      <c r="AY163" s="20" t="s">
        <v>200</v>
      </c>
      <c r="BE163" s="144">
        <f>IF(U163="základná",N163,0)</f>
        <v>0</v>
      </c>
      <c r="BF163" s="144">
        <f>IF(U163="znížená",N163,0)</f>
        <v>0</v>
      </c>
      <c r="BG163" s="144">
        <f>IF(U163="zákl. prenesená",N163,0)</f>
        <v>0</v>
      </c>
      <c r="BH163" s="144">
        <f>IF(U163="zníž. prenesená",N163,0)</f>
        <v>0</v>
      </c>
      <c r="BI163" s="144">
        <f>IF(U163="nulová",N163,0)</f>
        <v>0</v>
      </c>
      <c r="BJ163" s="20" t="s">
        <v>88</v>
      </c>
      <c r="BK163" s="144">
        <f>ROUND(L163*K163,2)</f>
        <v>0</v>
      </c>
      <c r="BL163" s="20" t="s">
        <v>205</v>
      </c>
      <c r="BM163" s="20" t="s">
        <v>307</v>
      </c>
    </row>
    <row r="164" spans="2:65" s="1" customFormat="1" ht="25.5" customHeight="1">
      <c r="B164" s="179"/>
      <c r="C164" s="213" t="s">
        <v>308</v>
      </c>
      <c r="D164" s="213" t="s">
        <v>201</v>
      </c>
      <c r="E164" s="214" t="s">
        <v>678</v>
      </c>
      <c r="F164" s="215" t="s">
        <v>679</v>
      </c>
      <c r="G164" s="215"/>
      <c r="H164" s="215"/>
      <c r="I164" s="215"/>
      <c r="J164" s="216" t="s">
        <v>234</v>
      </c>
      <c r="K164" s="217">
        <v>70</v>
      </c>
      <c r="L164" s="218">
        <v>0</v>
      </c>
      <c r="M164" s="218"/>
      <c r="N164" s="217">
        <f>ROUND(L164*K164,2)</f>
        <v>0</v>
      </c>
      <c r="O164" s="217"/>
      <c r="P164" s="217"/>
      <c r="Q164" s="217"/>
      <c r="R164" s="183"/>
      <c r="T164" s="219" t="s">
        <v>5</v>
      </c>
      <c r="U164" s="54" t="s">
        <v>43</v>
      </c>
      <c r="V164" s="45"/>
      <c r="W164" s="220">
        <f>V164*K164</f>
        <v>0</v>
      </c>
      <c r="X164" s="220">
        <v>0</v>
      </c>
      <c r="Y164" s="220">
        <f>X164*K164</f>
        <v>0</v>
      </c>
      <c r="Z164" s="220">
        <v>0</v>
      </c>
      <c r="AA164" s="221">
        <f>Z164*K164</f>
        <v>0</v>
      </c>
      <c r="AR164" s="20" t="s">
        <v>205</v>
      </c>
      <c r="AT164" s="20" t="s">
        <v>201</v>
      </c>
      <c r="AU164" s="20" t="s">
        <v>83</v>
      </c>
      <c r="AY164" s="20" t="s">
        <v>200</v>
      </c>
      <c r="BE164" s="144">
        <f>IF(U164="základná",N164,0)</f>
        <v>0</v>
      </c>
      <c r="BF164" s="144">
        <f>IF(U164="znížená",N164,0)</f>
        <v>0</v>
      </c>
      <c r="BG164" s="144">
        <f>IF(U164="zákl. prenesená",N164,0)</f>
        <v>0</v>
      </c>
      <c r="BH164" s="144">
        <f>IF(U164="zníž. prenesená",N164,0)</f>
        <v>0</v>
      </c>
      <c r="BI164" s="144">
        <f>IF(U164="nulová",N164,0)</f>
        <v>0</v>
      </c>
      <c r="BJ164" s="20" t="s">
        <v>88</v>
      </c>
      <c r="BK164" s="144">
        <f>ROUND(L164*K164,2)</f>
        <v>0</v>
      </c>
      <c r="BL164" s="20" t="s">
        <v>205</v>
      </c>
      <c r="BM164" s="20" t="s">
        <v>311</v>
      </c>
    </row>
    <row r="165" spans="2:65" s="1" customFormat="1" ht="38.25" customHeight="1">
      <c r="B165" s="179"/>
      <c r="C165" s="213" t="s">
        <v>259</v>
      </c>
      <c r="D165" s="213" t="s">
        <v>201</v>
      </c>
      <c r="E165" s="214" t="s">
        <v>680</v>
      </c>
      <c r="F165" s="215" t="s">
        <v>681</v>
      </c>
      <c r="G165" s="215"/>
      <c r="H165" s="215"/>
      <c r="I165" s="215"/>
      <c r="J165" s="216" t="s">
        <v>234</v>
      </c>
      <c r="K165" s="217">
        <v>16</v>
      </c>
      <c r="L165" s="218">
        <v>0</v>
      </c>
      <c r="M165" s="218"/>
      <c r="N165" s="217">
        <f>ROUND(L165*K165,2)</f>
        <v>0</v>
      </c>
      <c r="O165" s="217"/>
      <c r="P165" s="217"/>
      <c r="Q165" s="217"/>
      <c r="R165" s="183"/>
      <c r="T165" s="219" t="s">
        <v>5</v>
      </c>
      <c r="U165" s="54" t="s">
        <v>43</v>
      </c>
      <c r="V165" s="45"/>
      <c r="W165" s="220">
        <f>V165*K165</f>
        <v>0</v>
      </c>
      <c r="X165" s="220">
        <v>0</v>
      </c>
      <c r="Y165" s="220">
        <f>X165*K165</f>
        <v>0</v>
      </c>
      <c r="Z165" s="220">
        <v>0</v>
      </c>
      <c r="AA165" s="221">
        <f>Z165*K165</f>
        <v>0</v>
      </c>
      <c r="AR165" s="20" t="s">
        <v>205</v>
      </c>
      <c r="AT165" s="20" t="s">
        <v>201</v>
      </c>
      <c r="AU165" s="20" t="s">
        <v>83</v>
      </c>
      <c r="AY165" s="20" t="s">
        <v>200</v>
      </c>
      <c r="BE165" s="144">
        <f>IF(U165="základná",N165,0)</f>
        <v>0</v>
      </c>
      <c r="BF165" s="144">
        <f>IF(U165="znížená",N165,0)</f>
        <v>0</v>
      </c>
      <c r="BG165" s="144">
        <f>IF(U165="zákl. prenesená",N165,0)</f>
        <v>0</v>
      </c>
      <c r="BH165" s="144">
        <f>IF(U165="zníž. prenesená",N165,0)</f>
        <v>0</v>
      </c>
      <c r="BI165" s="144">
        <f>IF(U165="nulová",N165,0)</f>
        <v>0</v>
      </c>
      <c r="BJ165" s="20" t="s">
        <v>88</v>
      </c>
      <c r="BK165" s="144">
        <f>ROUND(L165*K165,2)</f>
        <v>0</v>
      </c>
      <c r="BL165" s="20" t="s">
        <v>205</v>
      </c>
      <c r="BM165" s="20" t="s">
        <v>314</v>
      </c>
    </row>
    <row r="166" spans="2:65" s="1" customFormat="1" ht="38.25" customHeight="1">
      <c r="B166" s="179"/>
      <c r="C166" s="213" t="s">
        <v>315</v>
      </c>
      <c r="D166" s="213" t="s">
        <v>201</v>
      </c>
      <c r="E166" s="214" t="s">
        <v>549</v>
      </c>
      <c r="F166" s="215" t="s">
        <v>682</v>
      </c>
      <c r="G166" s="215"/>
      <c r="H166" s="215"/>
      <c r="I166" s="215"/>
      <c r="J166" s="216" t="s">
        <v>215</v>
      </c>
      <c r="K166" s="217">
        <v>11.49</v>
      </c>
      <c r="L166" s="218">
        <v>0</v>
      </c>
      <c r="M166" s="218"/>
      <c r="N166" s="217">
        <f>ROUND(L166*K166,2)</f>
        <v>0</v>
      </c>
      <c r="O166" s="217"/>
      <c r="P166" s="217"/>
      <c r="Q166" s="217"/>
      <c r="R166" s="183"/>
      <c r="T166" s="219" t="s">
        <v>5</v>
      </c>
      <c r="U166" s="54" t="s">
        <v>43</v>
      </c>
      <c r="V166" s="45"/>
      <c r="W166" s="220">
        <f>V166*K166</f>
        <v>0</v>
      </c>
      <c r="X166" s="220">
        <v>0</v>
      </c>
      <c r="Y166" s="220">
        <f>X166*K166</f>
        <v>0</v>
      </c>
      <c r="Z166" s="220">
        <v>0</v>
      </c>
      <c r="AA166" s="221">
        <f>Z166*K166</f>
        <v>0</v>
      </c>
      <c r="AR166" s="20" t="s">
        <v>205</v>
      </c>
      <c r="AT166" s="20" t="s">
        <v>201</v>
      </c>
      <c r="AU166" s="20" t="s">
        <v>83</v>
      </c>
      <c r="AY166" s="20" t="s">
        <v>200</v>
      </c>
      <c r="BE166" s="144">
        <f>IF(U166="základná",N166,0)</f>
        <v>0</v>
      </c>
      <c r="BF166" s="144">
        <f>IF(U166="znížená",N166,0)</f>
        <v>0</v>
      </c>
      <c r="BG166" s="144">
        <f>IF(U166="zákl. prenesená",N166,0)</f>
        <v>0</v>
      </c>
      <c r="BH166" s="144">
        <f>IF(U166="zníž. prenesená",N166,0)</f>
        <v>0</v>
      </c>
      <c r="BI166" s="144">
        <f>IF(U166="nulová",N166,0)</f>
        <v>0</v>
      </c>
      <c r="BJ166" s="20" t="s">
        <v>88</v>
      </c>
      <c r="BK166" s="144">
        <f>ROUND(L166*K166,2)</f>
        <v>0</v>
      </c>
      <c r="BL166" s="20" t="s">
        <v>205</v>
      </c>
      <c r="BM166" s="20" t="s">
        <v>318</v>
      </c>
    </row>
    <row r="167" spans="2:63" s="1" customFormat="1" ht="49.9" customHeight="1">
      <c r="B167" s="44"/>
      <c r="C167" s="45"/>
      <c r="D167" s="203" t="s">
        <v>447</v>
      </c>
      <c r="E167" s="45"/>
      <c r="F167" s="45"/>
      <c r="G167" s="45"/>
      <c r="H167" s="45"/>
      <c r="I167" s="45"/>
      <c r="J167" s="45"/>
      <c r="K167" s="45"/>
      <c r="L167" s="45"/>
      <c r="M167" s="45"/>
      <c r="N167" s="224">
        <f>BK167</f>
        <v>0</v>
      </c>
      <c r="O167" s="225"/>
      <c r="P167" s="225"/>
      <c r="Q167" s="225"/>
      <c r="R167" s="46"/>
      <c r="T167" s="226"/>
      <c r="U167" s="70"/>
      <c r="V167" s="70"/>
      <c r="W167" s="70"/>
      <c r="X167" s="70"/>
      <c r="Y167" s="70"/>
      <c r="Z167" s="70"/>
      <c r="AA167" s="72"/>
      <c r="AT167" s="20" t="s">
        <v>75</v>
      </c>
      <c r="AU167" s="20" t="s">
        <v>76</v>
      </c>
      <c r="AY167" s="20" t="s">
        <v>448</v>
      </c>
      <c r="BK167" s="144">
        <v>0</v>
      </c>
    </row>
    <row r="168" spans="2:18" s="1" customFormat="1" ht="6.95" customHeight="1">
      <c r="B168" s="73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5"/>
    </row>
  </sheetData>
  <mergeCells count="182">
    <mergeCell ref="F166:I166"/>
    <mergeCell ref="F165:I165"/>
    <mergeCell ref="D103:H103"/>
    <mergeCell ref="D100:H100"/>
    <mergeCell ref="D101:H101"/>
    <mergeCell ref="D102:H102"/>
    <mergeCell ref="D104:H104"/>
    <mergeCell ref="L166:M166"/>
    <mergeCell ref="L165:M165"/>
    <mergeCell ref="N159:Q159"/>
    <mergeCell ref="N157:Q157"/>
    <mergeCell ref="N160:Q160"/>
    <mergeCell ref="N161:Q161"/>
    <mergeCell ref="N162:Q162"/>
    <mergeCell ref="N163:Q163"/>
    <mergeCell ref="N164:Q164"/>
    <mergeCell ref="N165:Q165"/>
    <mergeCell ref="N166:Q166"/>
    <mergeCell ref="N158:Q158"/>
    <mergeCell ref="N167:Q167"/>
    <mergeCell ref="F127:I127"/>
    <mergeCell ref="F128:I128"/>
    <mergeCell ref="L127:M127"/>
    <mergeCell ref="N127:Q127"/>
    <mergeCell ref="L128:M128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25:Q125"/>
    <mergeCell ref="N126:Q126"/>
    <mergeCell ref="F129:I129"/>
    <mergeCell ref="F132:I132"/>
    <mergeCell ref="F131:I131"/>
    <mergeCell ref="F130:I130"/>
    <mergeCell ref="F133:I133"/>
    <mergeCell ref="F134:I134"/>
    <mergeCell ref="F135:I135"/>
    <mergeCell ref="F137:I137"/>
    <mergeCell ref="F138:I138"/>
    <mergeCell ref="F140:I140"/>
    <mergeCell ref="F141:I141"/>
    <mergeCell ref="F142:I142"/>
    <mergeCell ref="F144:I144"/>
    <mergeCell ref="F145:I145"/>
    <mergeCell ref="L129:M129"/>
    <mergeCell ref="L134:M134"/>
    <mergeCell ref="L130:M130"/>
    <mergeCell ref="L131:M131"/>
    <mergeCell ref="L132:M132"/>
    <mergeCell ref="L133:M133"/>
    <mergeCell ref="L135:M135"/>
    <mergeCell ref="L137:M137"/>
    <mergeCell ref="L138:M138"/>
    <mergeCell ref="L140:M140"/>
    <mergeCell ref="L141:M141"/>
    <mergeCell ref="L142:M142"/>
    <mergeCell ref="L144:M144"/>
    <mergeCell ref="L145:M145"/>
    <mergeCell ref="N155:Q155"/>
    <mergeCell ref="N153:Q153"/>
    <mergeCell ref="N154:Q154"/>
    <mergeCell ref="N152:Q152"/>
    <mergeCell ref="N156:Q156"/>
    <mergeCell ref="F147:I147"/>
    <mergeCell ref="F149:I149"/>
    <mergeCell ref="F148:I148"/>
    <mergeCell ref="F150:I150"/>
    <mergeCell ref="F151:I151"/>
    <mergeCell ref="F153:I153"/>
    <mergeCell ref="F154:I154"/>
    <mergeCell ref="F155:I155"/>
    <mergeCell ref="F157:I157"/>
    <mergeCell ref="F159:I159"/>
    <mergeCell ref="F160:I160"/>
    <mergeCell ref="F161:I161"/>
    <mergeCell ref="F162:I162"/>
    <mergeCell ref="F163:I163"/>
    <mergeCell ref="F164:I164"/>
    <mergeCell ref="L147:M147"/>
    <mergeCell ref="L149:M149"/>
    <mergeCell ref="L148:M148"/>
    <mergeCell ref="L150:M150"/>
    <mergeCell ref="L151:M151"/>
    <mergeCell ref="L153:M153"/>
    <mergeCell ref="L154:M154"/>
    <mergeCell ref="L155:M155"/>
    <mergeCell ref="L157:M157"/>
    <mergeCell ref="L159:M159"/>
    <mergeCell ref="L160:M160"/>
    <mergeCell ref="L161:M161"/>
    <mergeCell ref="L162:M162"/>
    <mergeCell ref="L163:M163"/>
    <mergeCell ref="L164:M164"/>
    <mergeCell ref="N136:Q136"/>
    <mergeCell ref="N137:Q137"/>
    <mergeCell ref="N141:Q141"/>
    <mergeCell ref="N138:Q138"/>
    <mergeCell ref="N140:Q140"/>
    <mergeCell ref="N142:Q142"/>
    <mergeCell ref="N144:Q144"/>
    <mergeCell ref="N145:Q145"/>
    <mergeCell ref="N147:Q147"/>
    <mergeCell ref="N148:Q148"/>
    <mergeCell ref="N149:Q149"/>
    <mergeCell ref="N150:Q150"/>
    <mergeCell ref="N151:Q151"/>
    <mergeCell ref="N139:Q139"/>
    <mergeCell ref="N143:Q143"/>
    <mergeCell ref="N146:Q146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9:Q99"/>
    <mergeCell ref="N100:Q100"/>
    <mergeCell ref="N101:Q101"/>
    <mergeCell ref="N102:Q102"/>
    <mergeCell ref="N103:Q103"/>
    <mergeCell ref="N104:Q104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</mergeCells>
  <hyperlinks>
    <hyperlink ref="F1:G1" location="C2" display="1) Krycí list rozpočtu"/>
    <hyperlink ref="H1:K1" location="C87" display="2) Rekapitulácia rozpočtu"/>
    <hyperlink ref="L1" location="C124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104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151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683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N101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(SUM(BE101:BE108)+SUM(BE127:BE165))</f>
        <v>0</v>
      </c>
      <c r="I33" s="45"/>
      <c r="J33" s="45"/>
      <c r="K33" s="45"/>
      <c r="L33" s="45"/>
      <c r="M33" s="162">
        <f>ROUND((SUM(BE101:BE108)+SUM(BE127:BE165)),2)*F33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(SUM(BF101:BF108)+SUM(BF127:BF165))</f>
        <v>0</v>
      </c>
      <c r="I34" s="45"/>
      <c r="J34" s="45"/>
      <c r="K34" s="45"/>
      <c r="L34" s="45"/>
      <c r="M34" s="162">
        <f>ROUND((SUM(BF101:BF108)+SUM(BF127:BF165)),2)*F34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(SUM(BG101:BG108)+SUM(BG127:BG165))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(SUM(BH101:BH108)+SUM(BH127:BH165))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(SUM(BI101:BI108)+SUM(BI127:BI165))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151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01-06 - 06 - Fermentor - 22/6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N127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161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N128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162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N134</f>
        <v>0</v>
      </c>
      <c r="O91" s="172"/>
      <c r="P91" s="172"/>
      <c r="Q91" s="172"/>
      <c r="R91" s="175"/>
    </row>
    <row r="92" spans="2:18" s="7" customFormat="1" ht="24.95" customHeight="1">
      <c r="B92" s="171"/>
      <c r="C92" s="172"/>
      <c r="D92" s="173" t="s">
        <v>684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4">
        <f>N139</f>
        <v>0</v>
      </c>
      <c r="O92" s="172"/>
      <c r="P92" s="172"/>
      <c r="Q92" s="172"/>
      <c r="R92" s="175"/>
    </row>
    <row r="93" spans="2:18" s="7" customFormat="1" ht="24.95" customHeight="1">
      <c r="B93" s="171"/>
      <c r="C93" s="172"/>
      <c r="D93" s="173" t="s">
        <v>685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4">
        <f>N146</f>
        <v>0</v>
      </c>
      <c r="O93" s="172"/>
      <c r="P93" s="172"/>
      <c r="Q93" s="172"/>
      <c r="R93" s="175"/>
    </row>
    <row r="94" spans="2:18" s="7" customFormat="1" ht="24.95" customHeight="1">
      <c r="B94" s="171"/>
      <c r="C94" s="172"/>
      <c r="D94" s="173" t="s">
        <v>686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N148</f>
        <v>0</v>
      </c>
      <c r="O94" s="172"/>
      <c r="P94" s="172"/>
      <c r="Q94" s="172"/>
      <c r="R94" s="175"/>
    </row>
    <row r="95" spans="2:18" s="7" customFormat="1" ht="24.95" customHeight="1">
      <c r="B95" s="171"/>
      <c r="C95" s="172"/>
      <c r="D95" s="173" t="s">
        <v>170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N150</f>
        <v>0</v>
      </c>
      <c r="O95" s="172"/>
      <c r="P95" s="172"/>
      <c r="Q95" s="172"/>
      <c r="R95" s="175"/>
    </row>
    <row r="96" spans="2:18" s="7" customFormat="1" ht="24.95" customHeight="1">
      <c r="B96" s="171"/>
      <c r="C96" s="172"/>
      <c r="D96" s="173" t="s">
        <v>687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4">
        <f>N152</f>
        <v>0</v>
      </c>
      <c r="O96" s="172"/>
      <c r="P96" s="172"/>
      <c r="Q96" s="172"/>
      <c r="R96" s="175"/>
    </row>
    <row r="97" spans="2:18" s="7" customFormat="1" ht="24.95" customHeight="1">
      <c r="B97" s="171"/>
      <c r="C97" s="172"/>
      <c r="D97" s="173" t="s">
        <v>174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4">
        <f>N157</f>
        <v>0</v>
      </c>
      <c r="O97" s="172"/>
      <c r="P97" s="172"/>
      <c r="Q97" s="172"/>
      <c r="R97" s="175"/>
    </row>
    <row r="98" spans="2:18" s="7" customFormat="1" ht="24.95" customHeight="1">
      <c r="B98" s="171"/>
      <c r="C98" s="172"/>
      <c r="D98" s="173" t="s">
        <v>688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4">
        <f>N161</f>
        <v>0</v>
      </c>
      <c r="O98" s="172"/>
      <c r="P98" s="172"/>
      <c r="Q98" s="172"/>
      <c r="R98" s="175"/>
    </row>
    <row r="99" spans="2:18" s="7" customFormat="1" ht="24.95" customHeight="1">
      <c r="B99" s="171"/>
      <c r="C99" s="172"/>
      <c r="D99" s="173" t="s">
        <v>176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4">
        <f>N163</f>
        <v>0</v>
      </c>
      <c r="O99" s="172"/>
      <c r="P99" s="172"/>
      <c r="Q99" s="172"/>
      <c r="R99" s="175"/>
    </row>
    <row r="100" spans="2:18" s="1" customFormat="1" ht="21.8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</row>
    <row r="101" spans="2:21" s="1" customFormat="1" ht="29.25" customHeight="1">
      <c r="B101" s="44"/>
      <c r="C101" s="169" t="s">
        <v>177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170">
        <f>ROUND(N102+N103+N104+N105+N106+N107,2)</f>
        <v>0</v>
      </c>
      <c r="O101" s="176"/>
      <c r="P101" s="176"/>
      <c r="Q101" s="176"/>
      <c r="R101" s="46"/>
      <c r="T101" s="177"/>
      <c r="U101" s="178" t="s">
        <v>40</v>
      </c>
    </row>
    <row r="102" spans="2:65" s="1" customFormat="1" ht="18" customHeight="1">
      <c r="B102" s="179"/>
      <c r="C102" s="180"/>
      <c r="D102" s="145" t="s">
        <v>178</v>
      </c>
      <c r="E102" s="181"/>
      <c r="F102" s="181"/>
      <c r="G102" s="181"/>
      <c r="H102" s="181"/>
      <c r="I102" s="180"/>
      <c r="J102" s="180"/>
      <c r="K102" s="180"/>
      <c r="L102" s="180"/>
      <c r="M102" s="180"/>
      <c r="N102" s="140">
        <f>ROUND(N89*T102,2)</f>
        <v>0</v>
      </c>
      <c r="O102" s="182"/>
      <c r="P102" s="182"/>
      <c r="Q102" s="182"/>
      <c r="R102" s="183"/>
      <c r="S102" s="184"/>
      <c r="T102" s="185"/>
      <c r="U102" s="186" t="s">
        <v>43</v>
      </c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7" t="s">
        <v>179</v>
      </c>
      <c r="AZ102" s="184"/>
      <c r="BA102" s="184"/>
      <c r="BB102" s="184"/>
      <c r="BC102" s="184"/>
      <c r="BD102" s="184"/>
      <c r="BE102" s="188">
        <f>IF(U102="základná",N102,0)</f>
        <v>0</v>
      </c>
      <c r="BF102" s="188">
        <f>IF(U102="znížená",N102,0)</f>
        <v>0</v>
      </c>
      <c r="BG102" s="188">
        <f>IF(U102="zákl. prenesená",N102,0)</f>
        <v>0</v>
      </c>
      <c r="BH102" s="188">
        <f>IF(U102="zníž. prenesená",N102,0)</f>
        <v>0</v>
      </c>
      <c r="BI102" s="188">
        <f>IF(U102="nulová",N102,0)</f>
        <v>0</v>
      </c>
      <c r="BJ102" s="187" t="s">
        <v>88</v>
      </c>
      <c r="BK102" s="184"/>
      <c r="BL102" s="184"/>
      <c r="BM102" s="184"/>
    </row>
    <row r="103" spans="2:65" s="1" customFormat="1" ht="18" customHeight="1">
      <c r="B103" s="179"/>
      <c r="C103" s="180"/>
      <c r="D103" s="145" t="s">
        <v>180</v>
      </c>
      <c r="E103" s="181"/>
      <c r="F103" s="181"/>
      <c r="G103" s="181"/>
      <c r="H103" s="181"/>
      <c r="I103" s="180"/>
      <c r="J103" s="180"/>
      <c r="K103" s="180"/>
      <c r="L103" s="180"/>
      <c r="M103" s="180"/>
      <c r="N103" s="140">
        <f>ROUND(N89*T103,2)</f>
        <v>0</v>
      </c>
      <c r="O103" s="182"/>
      <c r="P103" s="182"/>
      <c r="Q103" s="182"/>
      <c r="R103" s="183"/>
      <c r="S103" s="184"/>
      <c r="T103" s="185"/>
      <c r="U103" s="186" t="s">
        <v>43</v>
      </c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7" t="s">
        <v>179</v>
      </c>
      <c r="AZ103" s="184"/>
      <c r="BA103" s="184"/>
      <c r="BB103" s="184"/>
      <c r="BC103" s="184"/>
      <c r="BD103" s="184"/>
      <c r="BE103" s="188">
        <f>IF(U103="základná",N103,0)</f>
        <v>0</v>
      </c>
      <c r="BF103" s="188">
        <f>IF(U103="znížená",N103,0)</f>
        <v>0</v>
      </c>
      <c r="BG103" s="188">
        <f>IF(U103="zákl. prenesená",N103,0)</f>
        <v>0</v>
      </c>
      <c r="BH103" s="188">
        <f>IF(U103="zníž. prenesená",N103,0)</f>
        <v>0</v>
      </c>
      <c r="BI103" s="188">
        <f>IF(U103="nulová",N103,0)</f>
        <v>0</v>
      </c>
      <c r="BJ103" s="187" t="s">
        <v>88</v>
      </c>
      <c r="BK103" s="184"/>
      <c r="BL103" s="184"/>
      <c r="BM103" s="184"/>
    </row>
    <row r="104" spans="2:65" s="1" customFormat="1" ht="18" customHeight="1">
      <c r="B104" s="179"/>
      <c r="C104" s="180"/>
      <c r="D104" s="145" t="s">
        <v>181</v>
      </c>
      <c r="E104" s="181"/>
      <c r="F104" s="181"/>
      <c r="G104" s="181"/>
      <c r="H104" s="181"/>
      <c r="I104" s="180"/>
      <c r="J104" s="180"/>
      <c r="K104" s="180"/>
      <c r="L104" s="180"/>
      <c r="M104" s="180"/>
      <c r="N104" s="140">
        <f>ROUND(N89*T104,2)</f>
        <v>0</v>
      </c>
      <c r="O104" s="182"/>
      <c r="P104" s="182"/>
      <c r="Q104" s="182"/>
      <c r="R104" s="183"/>
      <c r="S104" s="184"/>
      <c r="T104" s="185"/>
      <c r="U104" s="186" t="s">
        <v>43</v>
      </c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7" t="s">
        <v>179</v>
      </c>
      <c r="AZ104" s="184"/>
      <c r="BA104" s="184"/>
      <c r="BB104" s="184"/>
      <c r="BC104" s="184"/>
      <c r="BD104" s="184"/>
      <c r="BE104" s="188">
        <f>IF(U104="základná",N104,0)</f>
        <v>0</v>
      </c>
      <c r="BF104" s="188">
        <f>IF(U104="znížená",N104,0)</f>
        <v>0</v>
      </c>
      <c r="BG104" s="188">
        <f>IF(U104="zákl. prenesená",N104,0)</f>
        <v>0</v>
      </c>
      <c r="BH104" s="188">
        <f>IF(U104="zníž. prenesená",N104,0)</f>
        <v>0</v>
      </c>
      <c r="BI104" s="188">
        <f>IF(U104="nulová",N104,0)</f>
        <v>0</v>
      </c>
      <c r="BJ104" s="187" t="s">
        <v>88</v>
      </c>
      <c r="BK104" s="184"/>
      <c r="BL104" s="184"/>
      <c r="BM104" s="184"/>
    </row>
    <row r="105" spans="2:65" s="1" customFormat="1" ht="18" customHeight="1">
      <c r="B105" s="179"/>
      <c r="C105" s="180"/>
      <c r="D105" s="145" t="s">
        <v>182</v>
      </c>
      <c r="E105" s="181"/>
      <c r="F105" s="181"/>
      <c r="G105" s="181"/>
      <c r="H105" s="181"/>
      <c r="I105" s="180"/>
      <c r="J105" s="180"/>
      <c r="K105" s="180"/>
      <c r="L105" s="180"/>
      <c r="M105" s="180"/>
      <c r="N105" s="140">
        <f>ROUND(N89*T105,2)</f>
        <v>0</v>
      </c>
      <c r="O105" s="182"/>
      <c r="P105" s="182"/>
      <c r="Q105" s="182"/>
      <c r="R105" s="183"/>
      <c r="S105" s="184"/>
      <c r="T105" s="185"/>
      <c r="U105" s="186" t="s">
        <v>43</v>
      </c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7" t="s">
        <v>179</v>
      </c>
      <c r="AZ105" s="184"/>
      <c r="BA105" s="184"/>
      <c r="BB105" s="184"/>
      <c r="BC105" s="184"/>
      <c r="BD105" s="184"/>
      <c r="BE105" s="188">
        <f>IF(U105="základná",N105,0)</f>
        <v>0</v>
      </c>
      <c r="BF105" s="188">
        <f>IF(U105="znížená",N105,0)</f>
        <v>0</v>
      </c>
      <c r="BG105" s="188">
        <f>IF(U105="zákl. prenesená",N105,0)</f>
        <v>0</v>
      </c>
      <c r="BH105" s="188">
        <f>IF(U105="zníž. prenesená",N105,0)</f>
        <v>0</v>
      </c>
      <c r="BI105" s="188">
        <f>IF(U105="nulová",N105,0)</f>
        <v>0</v>
      </c>
      <c r="BJ105" s="187" t="s">
        <v>88</v>
      </c>
      <c r="BK105" s="184"/>
      <c r="BL105" s="184"/>
      <c r="BM105" s="184"/>
    </row>
    <row r="106" spans="2:65" s="1" customFormat="1" ht="18" customHeight="1">
      <c r="B106" s="179"/>
      <c r="C106" s="180"/>
      <c r="D106" s="145" t="s">
        <v>183</v>
      </c>
      <c r="E106" s="181"/>
      <c r="F106" s="181"/>
      <c r="G106" s="181"/>
      <c r="H106" s="181"/>
      <c r="I106" s="180"/>
      <c r="J106" s="180"/>
      <c r="K106" s="180"/>
      <c r="L106" s="180"/>
      <c r="M106" s="180"/>
      <c r="N106" s="140">
        <f>ROUND(N89*T106,2)</f>
        <v>0</v>
      </c>
      <c r="O106" s="182"/>
      <c r="P106" s="182"/>
      <c r="Q106" s="182"/>
      <c r="R106" s="183"/>
      <c r="S106" s="184"/>
      <c r="T106" s="185"/>
      <c r="U106" s="186" t="s">
        <v>43</v>
      </c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7" t="s">
        <v>179</v>
      </c>
      <c r="AZ106" s="184"/>
      <c r="BA106" s="184"/>
      <c r="BB106" s="184"/>
      <c r="BC106" s="184"/>
      <c r="BD106" s="184"/>
      <c r="BE106" s="188">
        <f>IF(U106="základná",N106,0)</f>
        <v>0</v>
      </c>
      <c r="BF106" s="188">
        <f>IF(U106="znížená",N106,0)</f>
        <v>0</v>
      </c>
      <c r="BG106" s="188">
        <f>IF(U106="zákl. prenesená",N106,0)</f>
        <v>0</v>
      </c>
      <c r="BH106" s="188">
        <f>IF(U106="zníž. prenesená",N106,0)</f>
        <v>0</v>
      </c>
      <c r="BI106" s="188">
        <f>IF(U106="nulová",N106,0)</f>
        <v>0</v>
      </c>
      <c r="BJ106" s="187" t="s">
        <v>88</v>
      </c>
      <c r="BK106" s="184"/>
      <c r="BL106" s="184"/>
      <c r="BM106" s="184"/>
    </row>
    <row r="107" spans="2:65" s="1" customFormat="1" ht="18" customHeight="1">
      <c r="B107" s="179"/>
      <c r="C107" s="180"/>
      <c r="D107" s="181" t="s">
        <v>184</v>
      </c>
      <c r="E107" s="180"/>
      <c r="F107" s="180"/>
      <c r="G107" s="180"/>
      <c r="H107" s="180"/>
      <c r="I107" s="180"/>
      <c r="J107" s="180"/>
      <c r="K107" s="180"/>
      <c r="L107" s="180"/>
      <c r="M107" s="180"/>
      <c r="N107" s="140">
        <f>ROUND(N89*T107,2)</f>
        <v>0</v>
      </c>
      <c r="O107" s="182"/>
      <c r="P107" s="182"/>
      <c r="Q107" s="182"/>
      <c r="R107" s="183"/>
      <c r="S107" s="184"/>
      <c r="T107" s="189"/>
      <c r="U107" s="190" t="s">
        <v>43</v>
      </c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7" t="s">
        <v>185</v>
      </c>
      <c r="AZ107" s="184"/>
      <c r="BA107" s="184"/>
      <c r="BB107" s="184"/>
      <c r="BC107" s="184"/>
      <c r="BD107" s="184"/>
      <c r="BE107" s="188">
        <f>IF(U107="základná",N107,0)</f>
        <v>0</v>
      </c>
      <c r="BF107" s="188">
        <f>IF(U107="znížená",N107,0)</f>
        <v>0</v>
      </c>
      <c r="BG107" s="188">
        <f>IF(U107="zákl. prenesená",N107,0)</f>
        <v>0</v>
      </c>
      <c r="BH107" s="188">
        <f>IF(U107="zníž. prenesená",N107,0)</f>
        <v>0</v>
      </c>
      <c r="BI107" s="188">
        <f>IF(U107="nulová",N107,0)</f>
        <v>0</v>
      </c>
      <c r="BJ107" s="187" t="s">
        <v>88</v>
      </c>
      <c r="BK107" s="184"/>
      <c r="BL107" s="184"/>
      <c r="BM107" s="184"/>
    </row>
    <row r="108" spans="2:18" s="1" customFormat="1" ht="13.5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1" customFormat="1" ht="29.25" customHeight="1">
      <c r="B109" s="44"/>
      <c r="C109" s="150" t="s">
        <v>143</v>
      </c>
      <c r="D109" s="151"/>
      <c r="E109" s="151"/>
      <c r="F109" s="151"/>
      <c r="G109" s="151"/>
      <c r="H109" s="151"/>
      <c r="I109" s="151"/>
      <c r="J109" s="151"/>
      <c r="K109" s="151"/>
      <c r="L109" s="152">
        <f>ROUND(SUM(N89+N101),2)</f>
        <v>0</v>
      </c>
      <c r="M109" s="152"/>
      <c r="N109" s="152"/>
      <c r="O109" s="152"/>
      <c r="P109" s="152"/>
      <c r="Q109" s="152"/>
      <c r="R109" s="46"/>
    </row>
    <row r="110" spans="2:18" s="1" customFormat="1" ht="6.95" customHeight="1"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5"/>
    </row>
    <row r="114" spans="2:18" s="1" customFormat="1" ht="6.95" customHeight="1"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8"/>
    </row>
    <row r="115" spans="2:18" s="1" customFormat="1" ht="36.95" customHeight="1">
      <c r="B115" s="44"/>
      <c r="C115" s="25" t="s">
        <v>186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6.9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30" customHeight="1">
      <c r="B117" s="44"/>
      <c r="C117" s="36" t="s">
        <v>17</v>
      </c>
      <c r="D117" s="45"/>
      <c r="E117" s="45"/>
      <c r="F117" s="155" t="str">
        <f>F6</f>
        <v>Poľnohospodárska bioplynová stanica Dvor Mikuláš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45"/>
      <c r="R117" s="46"/>
    </row>
    <row r="118" spans="2:18" ht="30" customHeight="1">
      <c r="B118" s="24"/>
      <c r="C118" s="36" t="s">
        <v>150</v>
      </c>
      <c r="D118" s="29"/>
      <c r="E118" s="29"/>
      <c r="F118" s="155" t="s">
        <v>151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7"/>
    </row>
    <row r="119" spans="2:18" s="1" customFormat="1" ht="36.95" customHeight="1">
      <c r="B119" s="44"/>
      <c r="C119" s="83" t="s">
        <v>152</v>
      </c>
      <c r="D119" s="45"/>
      <c r="E119" s="45"/>
      <c r="F119" s="85" t="str">
        <f>F8</f>
        <v>01-06 - 06 - Fermentor - 22/6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pans="2:18" s="1" customFormat="1" ht="6.95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pans="2:18" s="1" customFormat="1" ht="18" customHeight="1">
      <c r="B121" s="44"/>
      <c r="C121" s="36" t="s">
        <v>21</v>
      </c>
      <c r="D121" s="45"/>
      <c r="E121" s="45"/>
      <c r="F121" s="31" t="str">
        <f>F10</f>
        <v>Dvor Mikuláš</v>
      </c>
      <c r="G121" s="45"/>
      <c r="H121" s="45"/>
      <c r="I121" s="45"/>
      <c r="J121" s="45"/>
      <c r="K121" s="36" t="s">
        <v>23</v>
      </c>
      <c r="L121" s="45"/>
      <c r="M121" s="88" t="str">
        <f>IF(O10="","",O10)</f>
        <v>7. 9. 2018</v>
      </c>
      <c r="N121" s="88"/>
      <c r="O121" s="88"/>
      <c r="P121" s="88"/>
      <c r="Q121" s="45"/>
      <c r="R121" s="46"/>
    </row>
    <row r="122" spans="2:18" s="1" customFormat="1" ht="6.95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pans="2:18" s="1" customFormat="1" ht="13.5">
      <c r="B123" s="44"/>
      <c r="C123" s="36" t="s">
        <v>25</v>
      </c>
      <c r="D123" s="45"/>
      <c r="E123" s="45"/>
      <c r="F123" s="31" t="str">
        <f>E13</f>
        <v>AGROCONTRACT Mikuláš a.s.,94655 Dubník</v>
      </c>
      <c r="G123" s="45"/>
      <c r="H123" s="45"/>
      <c r="I123" s="45"/>
      <c r="J123" s="45"/>
      <c r="K123" s="36" t="s">
        <v>31</v>
      </c>
      <c r="L123" s="45"/>
      <c r="M123" s="31" t="str">
        <f>E19</f>
        <v xml:space="preserve"> </v>
      </c>
      <c r="N123" s="31"/>
      <c r="O123" s="31"/>
      <c r="P123" s="31"/>
      <c r="Q123" s="31"/>
      <c r="R123" s="46"/>
    </row>
    <row r="124" spans="2:18" s="1" customFormat="1" ht="14.4" customHeight="1">
      <c r="B124" s="44"/>
      <c r="C124" s="36" t="s">
        <v>29</v>
      </c>
      <c r="D124" s="45"/>
      <c r="E124" s="45"/>
      <c r="F124" s="31" t="str">
        <f>IF(E16="","",E16)</f>
        <v>Rozpočet, výkaz výmer</v>
      </c>
      <c r="G124" s="45"/>
      <c r="H124" s="45"/>
      <c r="I124" s="45"/>
      <c r="J124" s="45"/>
      <c r="K124" s="36" t="s">
        <v>34</v>
      </c>
      <c r="L124" s="45"/>
      <c r="M124" s="31" t="str">
        <f>E22</f>
        <v>Szegheőová</v>
      </c>
      <c r="N124" s="31"/>
      <c r="O124" s="31"/>
      <c r="P124" s="31"/>
      <c r="Q124" s="31"/>
      <c r="R124" s="46"/>
    </row>
    <row r="125" spans="2:18" s="1" customFormat="1" ht="10.3" customHeight="1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</row>
    <row r="126" spans="2:27" s="8" customFormat="1" ht="29.25" customHeight="1">
      <c r="B126" s="191"/>
      <c r="C126" s="192" t="s">
        <v>187</v>
      </c>
      <c r="D126" s="193" t="s">
        <v>188</v>
      </c>
      <c r="E126" s="193" t="s">
        <v>58</v>
      </c>
      <c r="F126" s="193" t="s">
        <v>189</v>
      </c>
      <c r="G126" s="193"/>
      <c r="H126" s="193"/>
      <c r="I126" s="193"/>
      <c r="J126" s="193" t="s">
        <v>190</v>
      </c>
      <c r="K126" s="193" t="s">
        <v>191</v>
      </c>
      <c r="L126" s="193" t="s">
        <v>192</v>
      </c>
      <c r="M126" s="193"/>
      <c r="N126" s="193" t="s">
        <v>158</v>
      </c>
      <c r="O126" s="193"/>
      <c r="P126" s="193"/>
      <c r="Q126" s="194"/>
      <c r="R126" s="195"/>
      <c r="T126" s="98" t="s">
        <v>193</v>
      </c>
      <c r="U126" s="99" t="s">
        <v>40</v>
      </c>
      <c r="V126" s="99" t="s">
        <v>194</v>
      </c>
      <c r="W126" s="99" t="s">
        <v>195</v>
      </c>
      <c r="X126" s="99" t="s">
        <v>196</v>
      </c>
      <c r="Y126" s="99" t="s">
        <v>197</v>
      </c>
      <c r="Z126" s="99" t="s">
        <v>198</v>
      </c>
      <c r="AA126" s="100" t="s">
        <v>199</v>
      </c>
    </row>
    <row r="127" spans="2:63" s="1" customFormat="1" ht="29.25" customHeight="1">
      <c r="B127" s="44"/>
      <c r="C127" s="102" t="s">
        <v>155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196">
        <f>BK127</f>
        <v>0</v>
      </c>
      <c r="O127" s="197"/>
      <c r="P127" s="197"/>
      <c r="Q127" s="197"/>
      <c r="R127" s="46"/>
      <c r="T127" s="101"/>
      <c r="U127" s="65"/>
      <c r="V127" s="65"/>
      <c r="W127" s="198">
        <f>W128+W134+W139+W146+W148+W150+W152+W157+W161+W163+W166</f>
        <v>0</v>
      </c>
      <c r="X127" s="65"/>
      <c r="Y127" s="198">
        <f>Y128+Y134+Y139+Y146+Y148+Y150+Y152+Y157+Y161+Y163+Y166</f>
        <v>0</v>
      </c>
      <c r="Z127" s="65"/>
      <c r="AA127" s="199">
        <f>AA128+AA134+AA139+AA146+AA148+AA150+AA152+AA157+AA161+AA163+AA166</f>
        <v>0</v>
      </c>
      <c r="AT127" s="20" t="s">
        <v>75</v>
      </c>
      <c r="AU127" s="20" t="s">
        <v>160</v>
      </c>
      <c r="BK127" s="200">
        <f>BK128+BK134+BK139+BK146+BK148+BK150+BK152+BK157+BK161+BK163+BK166</f>
        <v>0</v>
      </c>
    </row>
    <row r="128" spans="2:63" s="9" customFormat="1" ht="37.4" customHeight="1">
      <c r="B128" s="201"/>
      <c r="C128" s="202"/>
      <c r="D128" s="203" t="s">
        <v>161</v>
      </c>
      <c r="E128" s="203"/>
      <c r="F128" s="203"/>
      <c r="G128" s="203"/>
      <c r="H128" s="203"/>
      <c r="I128" s="203"/>
      <c r="J128" s="203"/>
      <c r="K128" s="203"/>
      <c r="L128" s="203"/>
      <c r="M128" s="203"/>
      <c r="N128" s="204">
        <f>BK128</f>
        <v>0</v>
      </c>
      <c r="O128" s="205"/>
      <c r="P128" s="205"/>
      <c r="Q128" s="205"/>
      <c r="R128" s="206"/>
      <c r="T128" s="207"/>
      <c r="U128" s="202"/>
      <c r="V128" s="202"/>
      <c r="W128" s="208">
        <f>SUM(W129:W133)</f>
        <v>0</v>
      </c>
      <c r="X128" s="202"/>
      <c r="Y128" s="208">
        <f>SUM(Y129:Y133)</f>
        <v>0</v>
      </c>
      <c r="Z128" s="202"/>
      <c r="AA128" s="209">
        <f>SUM(AA129:AA133)</f>
        <v>0</v>
      </c>
      <c r="AR128" s="210" t="s">
        <v>83</v>
      </c>
      <c r="AT128" s="211" t="s">
        <v>75</v>
      </c>
      <c r="AU128" s="211" t="s">
        <v>76</v>
      </c>
      <c r="AY128" s="210" t="s">
        <v>200</v>
      </c>
      <c r="BK128" s="212">
        <f>SUM(BK129:BK133)</f>
        <v>0</v>
      </c>
    </row>
    <row r="129" spans="2:65" s="1" customFormat="1" ht="25.5" customHeight="1">
      <c r="B129" s="179"/>
      <c r="C129" s="213" t="s">
        <v>83</v>
      </c>
      <c r="D129" s="213" t="s">
        <v>201</v>
      </c>
      <c r="E129" s="214" t="s">
        <v>689</v>
      </c>
      <c r="F129" s="215" t="s">
        <v>690</v>
      </c>
      <c r="G129" s="215"/>
      <c r="H129" s="215"/>
      <c r="I129" s="215"/>
      <c r="J129" s="216" t="s">
        <v>204</v>
      </c>
      <c r="K129" s="217">
        <v>75.2</v>
      </c>
      <c r="L129" s="218">
        <v>0</v>
      </c>
      <c r="M129" s="218"/>
      <c r="N129" s="217">
        <f>ROUND(L129*K129,2)</f>
        <v>0</v>
      </c>
      <c r="O129" s="217"/>
      <c r="P129" s="217"/>
      <c r="Q129" s="217"/>
      <c r="R129" s="183"/>
      <c r="T129" s="219" t="s">
        <v>5</v>
      </c>
      <c r="U129" s="54" t="s">
        <v>43</v>
      </c>
      <c r="V129" s="45"/>
      <c r="W129" s="220">
        <f>V129*K129</f>
        <v>0</v>
      </c>
      <c r="X129" s="220">
        <v>0</v>
      </c>
      <c r="Y129" s="220">
        <f>X129*K129</f>
        <v>0</v>
      </c>
      <c r="Z129" s="220">
        <v>0</v>
      </c>
      <c r="AA129" s="221">
        <f>Z129*K129</f>
        <v>0</v>
      </c>
      <c r="AR129" s="20" t="s">
        <v>205</v>
      </c>
      <c r="AT129" s="20" t="s">
        <v>201</v>
      </c>
      <c r="AU129" s="20" t="s">
        <v>83</v>
      </c>
      <c r="AY129" s="20" t="s">
        <v>200</v>
      </c>
      <c r="BE129" s="144">
        <f>IF(U129="základná",N129,0)</f>
        <v>0</v>
      </c>
      <c r="BF129" s="144">
        <f>IF(U129="znížená",N129,0)</f>
        <v>0</v>
      </c>
      <c r="BG129" s="144">
        <f>IF(U129="zákl. prenesená",N129,0)</f>
        <v>0</v>
      </c>
      <c r="BH129" s="144">
        <f>IF(U129="zníž. prenesená",N129,0)</f>
        <v>0</v>
      </c>
      <c r="BI129" s="144">
        <f>IF(U129="nulová",N129,0)</f>
        <v>0</v>
      </c>
      <c r="BJ129" s="20" t="s">
        <v>88</v>
      </c>
      <c r="BK129" s="144">
        <f>ROUND(L129*K129,2)</f>
        <v>0</v>
      </c>
      <c r="BL129" s="20" t="s">
        <v>205</v>
      </c>
      <c r="BM129" s="20" t="s">
        <v>88</v>
      </c>
    </row>
    <row r="130" spans="2:65" s="1" customFormat="1" ht="25.5" customHeight="1">
      <c r="B130" s="179"/>
      <c r="C130" s="213" t="s">
        <v>88</v>
      </c>
      <c r="D130" s="213" t="s">
        <v>201</v>
      </c>
      <c r="E130" s="214" t="s">
        <v>691</v>
      </c>
      <c r="F130" s="215" t="s">
        <v>692</v>
      </c>
      <c r="G130" s="215"/>
      <c r="H130" s="215"/>
      <c r="I130" s="215"/>
      <c r="J130" s="216" t="s">
        <v>208</v>
      </c>
      <c r="K130" s="217">
        <v>18</v>
      </c>
      <c r="L130" s="218">
        <v>0</v>
      </c>
      <c r="M130" s="218"/>
      <c r="N130" s="217">
        <f>ROUND(L130*K130,2)</f>
        <v>0</v>
      </c>
      <c r="O130" s="217"/>
      <c r="P130" s="217"/>
      <c r="Q130" s="217"/>
      <c r="R130" s="183"/>
      <c r="T130" s="219" t="s">
        <v>5</v>
      </c>
      <c r="U130" s="54" t="s">
        <v>43</v>
      </c>
      <c r="V130" s="45"/>
      <c r="W130" s="220">
        <f>V130*K130</f>
        <v>0</v>
      </c>
      <c r="X130" s="220">
        <v>0</v>
      </c>
      <c r="Y130" s="220">
        <f>X130*K130</f>
        <v>0</v>
      </c>
      <c r="Z130" s="220">
        <v>0</v>
      </c>
      <c r="AA130" s="221">
        <f>Z130*K130</f>
        <v>0</v>
      </c>
      <c r="AR130" s="20" t="s">
        <v>205</v>
      </c>
      <c r="AT130" s="20" t="s">
        <v>201</v>
      </c>
      <c r="AU130" s="20" t="s">
        <v>83</v>
      </c>
      <c r="AY130" s="20" t="s">
        <v>200</v>
      </c>
      <c r="BE130" s="144">
        <f>IF(U130="základná",N130,0)</f>
        <v>0</v>
      </c>
      <c r="BF130" s="144">
        <f>IF(U130="znížená",N130,0)</f>
        <v>0</v>
      </c>
      <c r="BG130" s="144">
        <f>IF(U130="zákl. prenesená",N130,0)</f>
        <v>0</v>
      </c>
      <c r="BH130" s="144">
        <f>IF(U130="zníž. prenesená",N130,0)</f>
        <v>0</v>
      </c>
      <c r="BI130" s="144">
        <f>IF(U130="nulová",N130,0)</f>
        <v>0</v>
      </c>
      <c r="BJ130" s="20" t="s">
        <v>88</v>
      </c>
      <c r="BK130" s="144">
        <f>ROUND(L130*K130,2)</f>
        <v>0</v>
      </c>
      <c r="BL130" s="20" t="s">
        <v>205</v>
      </c>
      <c r="BM130" s="20" t="s">
        <v>205</v>
      </c>
    </row>
    <row r="131" spans="2:65" s="1" customFormat="1" ht="25.5" customHeight="1">
      <c r="B131" s="179"/>
      <c r="C131" s="213" t="s">
        <v>209</v>
      </c>
      <c r="D131" s="213" t="s">
        <v>201</v>
      </c>
      <c r="E131" s="214" t="s">
        <v>693</v>
      </c>
      <c r="F131" s="215" t="s">
        <v>694</v>
      </c>
      <c r="G131" s="215"/>
      <c r="H131" s="215"/>
      <c r="I131" s="215"/>
      <c r="J131" s="216" t="s">
        <v>208</v>
      </c>
      <c r="K131" s="217">
        <v>18</v>
      </c>
      <c r="L131" s="218">
        <v>0</v>
      </c>
      <c r="M131" s="218"/>
      <c r="N131" s="217">
        <f>ROUND(L131*K131,2)</f>
        <v>0</v>
      </c>
      <c r="O131" s="217"/>
      <c r="P131" s="217"/>
      <c r="Q131" s="217"/>
      <c r="R131" s="183"/>
      <c r="T131" s="219" t="s">
        <v>5</v>
      </c>
      <c r="U131" s="54" t="s">
        <v>43</v>
      </c>
      <c r="V131" s="45"/>
      <c r="W131" s="220">
        <f>V131*K131</f>
        <v>0</v>
      </c>
      <c r="X131" s="220">
        <v>0</v>
      </c>
      <c r="Y131" s="220">
        <f>X131*K131</f>
        <v>0</v>
      </c>
      <c r="Z131" s="220">
        <v>0</v>
      </c>
      <c r="AA131" s="221">
        <f>Z131*K131</f>
        <v>0</v>
      </c>
      <c r="AR131" s="20" t="s">
        <v>205</v>
      </c>
      <c r="AT131" s="20" t="s">
        <v>201</v>
      </c>
      <c r="AU131" s="20" t="s">
        <v>83</v>
      </c>
      <c r="AY131" s="20" t="s">
        <v>200</v>
      </c>
      <c r="BE131" s="144">
        <f>IF(U131="základná",N131,0)</f>
        <v>0</v>
      </c>
      <c r="BF131" s="144">
        <f>IF(U131="znížená",N131,0)</f>
        <v>0</v>
      </c>
      <c r="BG131" s="144">
        <f>IF(U131="zákl. prenesená",N131,0)</f>
        <v>0</v>
      </c>
      <c r="BH131" s="144">
        <f>IF(U131="zníž. prenesená",N131,0)</f>
        <v>0</v>
      </c>
      <c r="BI131" s="144">
        <f>IF(U131="nulová",N131,0)</f>
        <v>0</v>
      </c>
      <c r="BJ131" s="20" t="s">
        <v>88</v>
      </c>
      <c r="BK131" s="144">
        <f>ROUND(L131*K131,2)</f>
        <v>0</v>
      </c>
      <c r="BL131" s="20" t="s">
        <v>205</v>
      </c>
      <c r="BM131" s="20" t="s">
        <v>212</v>
      </c>
    </row>
    <row r="132" spans="2:65" s="1" customFormat="1" ht="25.5" customHeight="1">
      <c r="B132" s="179"/>
      <c r="C132" s="213" t="s">
        <v>205</v>
      </c>
      <c r="D132" s="213" t="s">
        <v>201</v>
      </c>
      <c r="E132" s="214" t="s">
        <v>695</v>
      </c>
      <c r="F132" s="215" t="s">
        <v>696</v>
      </c>
      <c r="G132" s="215"/>
      <c r="H132" s="215"/>
      <c r="I132" s="215"/>
      <c r="J132" s="216" t="s">
        <v>215</v>
      </c>
      <c r="K132" s="217">
        <v>3.37</v>
      </c>
      <c r="L132" s="218">
        <v>0</v>
      </c>
      <c r="M132" s="218"/>
      <c r="N132" s="217">
        <f>ROUND(L132*K132,2)</f>
        <v>0</v>
      </c>
      <c r="O132" s="217"/>
      <c r="P132" s="217"/>
      <c r="Q132" s="217"/>
      <c r="R132" s="183"/>
      <c r="T132" s="219" t="s">
        <v>5</v>
      </c>
      <c r="U132" s="54" t="s">
        <v>43</v>
      </c>
      <c r="V132" s="45"/>
      <c r="W132" s="220">
        <f>V132*K132</f>
        <v>0</v>
      </c>
      <c r="X132" s="220">
        <v>0</v>
      </c>
      <c r="Y132" s="220">
        <f>X132*K132</f>
        <v>0</v>
      </c>
      <c r="Z132" s="220">
        <v>0</v>
      </c>
      <c r="AA132" s="221">
        <f>Z132*K132</f>
        <v>0</v>
      </c>
      <c r="AR132" s="20" t="s">
        <v>205</v>
      </c>
      <c r="AT132" s="20" t="s">
        <v>201</v>
      </c>
      <c r="AU132" s="20" t="s">
        <v>83</v>
      </c>
      <c r="AY132" s="20" t="s">
        <v>200</v>
      </c>
      <c r="BE132" s="144">
        <f>IF(U132="základná",N132,0)</f>
        <v>0</v>
      </c>
      <c r="BF132" s="144">
        <f>IF(U132="znížená",N132,0)</f>
        <v>0</v>
      </c>
      <c r="BG132" s="144">
        <f>IF(U132="zákl. prenesená",N132,0)</f>
        <v>0</v>
      </c>
      <c r="BH132" s="144">
        <f>IF(U132="zníž. prenesená",N132,0)</f>
        <v>0</v>
      </c>
      <c r="BI132" s="144">
        <f>IF(U132="nulová",N132,0)</f>
        <v>0</v>
      </c>
      <c r="BJ132" s="20" t="s">
        <v>88</v>
      </c>
      <c r="BK132" s="144">
        <f>ROUND(L132*K132,2)</f>
        <v>0</v>
      </c>
      <c r="BL132" s="20" t="s">
        <v>205</v>
      </c>
      <c r="BM132" s="20" t="s">
        <v>216</v>
      </c>
    </row>
    <row r="133" spans="2:65" s="1" customFormat="1" ht="16.5" customHeight="1">
      <c r="B133" s="179"/>
      <c r="C133" s="213" t="s">
        <v>217</v>
      </c>
      <c r="D133" s="213" t="s">
        <v>201</v>
      </c>
      <c r="E133" s="214" t="s">
        <v>697</v>
      </c>
      <c r="F133" s="215" t="s">
        <v>698</v>
      </c>
      <c r="G133" s="215"/>
      <c r="H133" s="215"/>
      <c r="I133" s="215"/>
      <c r="J133" s="216" t="s">
        <v>251</v>
      </c>
      <c r="K133" s="217">
        <v>70</v>
      </c>
      <c r="L133" s="218">
        <v>0</v>
      </c>
      <c r="M133" s="218"/>
      <c r="N133" s="217">
        <f>ROUND(L133*K133,2)</f>
        <v>0</v>
      </c>
      <c r="O133" s="217"/>
      <c r="P133" s="217"/>
      <c r="Q133" s="217"/>
      <c r="R133" s="183"/>
      <c r="T133" s="219" t="s">
        <v>5</v>
      </c>
      <c r="U133" s="54" t="s">
        <v>43</v>
      </c>
      <c r="V133" s="45"/>
      <c r="W133" s="220">
        <f>V133*K133</f>
        <v>0</v>
      </c>
      <c r="X133" s="220">
        <v>0</v>
      </c>
      <c r="Y133" s="220">
        <f>X133*K133</f>
        <v>0</v>
      </c>
      <c r="Z133" s="220">
        <v>0</v>
      </c>
      <c r="AA133" s="221">
        <f>Z133*K133</f>
        <v>0</v>
      </c>
      <c r="AR133" s="20" t="s">
        <v>205</v>
      </c>
      <c r="AT133" s="20" t="s">
        <v>201</v>
      </c>
      <c r="AU133" s="20" t="s">
        <v>83</v>
      </c>
      <c r="AY133" s="20" t="s">
        <v>200</v>
      </c>
      <c r="BE133" s="144">
        <f>IF(U133="základná",N133,0)</f>
        <v>0</v>
      </c>
      <c r="BF133" s="144">
        <f>IF(U133="znížená",N133,0)</f>
        <v>0</v>
      </c>
      <c r="BG133" s="144">
        <f>IF(U133="zákl. prenesená",N133,0)</f>
        <v>0</v>
      </c>
      <c r="BH133" s="144">
        <f>IF(U133="zníž. prenesená",N133,0)</f>
        <v>0</v>
      </c>
      <c r="BI133" s="144">
        <f>IF(U133="nulová",N133,0)</f>
        <v>0</v>
      </c>
      <c r="BJ133" s="20" t="s">
        <v>88</v>
      </c>
      <c r="BK133" s="144">
        <f>ROUND(L133*K133,2)</f>
        <v>0</v>
      </c>
      <c r="BL133" s="20" t="s">
        <v>205</v>
      </c>
      <c r="BM133" s="20" t="s">
        <v>220</v>
      </c>
    </row>
    <row r="134" spans="2:63" s="9" customFormat="1" ht="37.4" customHeight="1">
      <c r="B134" s="201"/>
      <c r="C134" s="202"/>
      <c r="D134" s="203" t="s">
        <v>162</v>
      </c>
      <c r="E134" s="203"/>
      <c r="F134" s="203"/>
      <c r="G134" s="203"/>
      <c r="H134" s="203"/>
      <c r="I134" s="203"/>
      <c r="J134" s="203"/>
      <c r="K134" s="203"/>
      <c r="L134" s="203"/>
      <c r="M134" s="203"/>
      <c r="N134" s="222">
        <f>BK134</f>
        <v>0</v>
      </c>
      <c r="O134" s="223"/>
      <c r="P134" s="223"/>
      <c r="Q134" s="223"/>
      <c r="R134" s="206"/>
      <c r="T134" s="207"/>
      <c r="U134" s="202"/>
      <c r="V134" s="202"/>
      <c r="W134" s="208">
        <f>SUM(W135:W138)</f>
        <v>0</v>
      </c>
      <c r="X134" s="202"/>
      <c r="Y134" s="208">
        <f>SUM(Y135:Y138)</f>
        <v>0</v>
      </c>
      <c r="Z134" s="202"/>
      <c r="AA134" s="209">
        <f>SUM(AA135:AA138)</f>
        <v>0</v>
      </c>
      <c r="AR134" s="210" t="s">
        <v>83</v>
      </c>
      <c r="AT134" s="211" t="s">
        <v>75</v>
      </c>
      <c r="AU134" s="211" t="s">
        <v>76</v>
      </c>
      <c r="AY134" s="210" t="s">
        <v>200</v>
      </c>
      <c r="BK134" s="212">
        <f>SUM(BK135:BK138)</f>
        <v>0</v>
      </c>
    </row>
    <row r="135" spans="2:65" s="1" customFormat="1" ht="16.5" customHeight="1">
      <c r="B135" s="179"/>
      <c r="C135" s="213" t="s">
        <v>212</v>
      </c>
      <c r="D135" s="213" t="s">
        <v>201</v>
      </c>
      <c r="E135" s="214" t="s">
        <v>699</v>
      </c>
      <c r="F135" s="215" t="s">
        <v>700</v>
      </c>
      <c r="G135" s="215"/>
      <c r="H135" s="215"/>
      <c r="I135" s="215"/>
      <c r="J135" s="216" t="s">
        <v>204</v>
      </c>
      <c r="K135" s="217">
        <v>83.7</v>
      </c>
      <c r="L135" s="218">
        <v>0</v>
      </c>
      <c r="M135" s="218"/>
      <c r="N135" s="217">
        <f>ROUND(L135*K135,2)</f>
        <v>0</v>
      </c>
      <c r="O135" s="217"/>
      <c r="P135" s="217"/>
      <c r="Q135" s="217"/>
      <c r="R135" s="183"/>
      <c r="T135" s="219" t="s">
        <v>5</v>
      </c>
      <c r="U135" s="54" t="s">
        <v>43</v>
      </c>
      <c r="V135" s="45"/>
      <c r="W135" s="220">
        <f>V135*K135</f>
        <v>0</v>
      </c>
      <c r="X135" s="220">
        <v>0</v>
      </c>
      <c r="Y135" s="220">
        <f>X135*K135</f>
        <v>0</v>
      </c>
      <c r="Z135" s="220">
        <v>0</v>
      </c>
      <c r="AA135" s="221">
        <f>Z135*K135</f>
        <v>0</v>
      </c>
      <c r="AR135" s="20" t="s">
        <v>205</v>
      </c>
      <c r="AT135" s="20" t="s">
        <v>201</v>
      </c>
      <c r="AU135" s="20" t="s">
        <v>83</v>
      </c>
      <c r="AY135" s="20" t="s">
        <v>200</v>
      </c>
      <c r="BE135" s="144">
        <f>IF(U135="základná",N135,0)</f>
        <v>0</v>
      </c>
      <c r="BF135" s="144">
        <f>IF(U135="znížená",N135,0)</f>
        <v>0</v>
      </c>
      <c r="BG135" s="144">
        <f>IF(U135="zákl. prenesená",N135,0)</f>
        <v>0</v>
      </c>
      <c r="BH135" s="144">
        <f>IF(U135="zníž. prenesená",N135,0)</f>
        <v>0</v>
      </c>
      <c r="BI135" s="144">
        <f>IF(U135="nulová",N135,0)</f>
        <v>0</v>
      </c>
      <c r="BJ135" s="20" t="s">
        <v>88</v>
      </c>
      <c r="BK135" s="144">
        <f>ROUND(L135*K135,2)</f>
        <v>0</v>
      </c>
      <c r="BL135" s="20" t="s">
        <v>205</v>
      </c>
      <c r="BM135" s="20" t="s">
        <v>223</v>
      </c>
    </row>
    <row r="136" spans="2:65" s="1" customFormat="1" ht="25.5" customHeight="1">
      <c r="B136" s="179"/>
      <c r="C136" s="213" t="s">
        <v>224</v>
      </c>
      <c r="D136" s="213" t="s">
        <v>201</v>
      </c>
      <c r="E136" s="214" t="s">
        <v>701</v>
      </c>
      <c r="F136" s="215" t="s">
        <v>702</v>
      </c>
      <c r="G136" s="215"/>
      <c r="H136" s="215"/>
      <c r="I136" s="215"/>
      <c r="J136" s="216" t="s">
        <v>208</v>
      </c>
      <c r="K136" s="217">
        <v>415</v>
      </c>
      <c r="L136" s="218">
        <v>0</v>
      </c>
      <c r="M136" s="218"/>
      <c r="N136" s="217">
        <f>ROUND(L136*K136,2)</f>
        <v>0</v>
      </c>
      <c r="O136" s="217"/>
      <c r="P136" s="217"/>
      <c r="Q136" s="217"/>
      <c r="R136" s="183"/>
      <c r="T136" s="219" t="s">
        <v>5</v>
      </c>
      <c r="U136" s="54" t="s">
        <v>43</v>
      </c>
      <c r="V136" s="45"/>
      <c r="W136" s="220">
        <f>V136*K136</f>
        <v>0</v>
      </c>
      <c r="X136" s="220">
        <v>0</v>
      </c>
      <c r="Y136" s="220">
        <f>X136*K136</f>
        <v>0</v>
      </c>
      <c r="Z136" s="220">
        <v>0</v>
      </c>
      <c r="AA136" s="221">
        <f>Z136*K136</f>
        <v>0</v>
      </c>
      <c r="AR136" s="20" t="s">
        <v>205</v>
      </c>
      <c r="AT136" s="20" t="s">
        <v>201</v>
      </c>
      <c r="AU136" s="20" t="s">
        <v>83</v>
      </c>
      <c r="AY136" s="20" t="s">
        <v>200</v>
      </c>
      <c r="BE136" s="144">
        <f>IF(U136="základná",N136,0)</f>
        <v>0</v>
      </c>
      <c r="BF136" s="144">
        <f>IF(U136="znížená",N136,0)</f>
        <v>0</v>
      </c>
      <c r="BG136" s="144">
        <f>IF(U136="zákl. prenesená",N136,0)</f>
        <v>0</v>
      </c>
      <c r="BH136" s="144">
        <f>IF(U136="zníž. prenesená",N136,0)</f>
        <v>0</v>
      </c>
      <c r="BI136" s="144">
        <f>IF(U136="nulová",N136,0)</f>
        <v>0</v>
      </c>
      <c r="BJ136" s="20" t="s">
        <v>88</v>
      </c>
      <c r="BK136" s="144">
        <f>ROUND(L136*K136,2)</f>
        <v>0</v>
      </c>
      <c r="BL136" s="20" t="s">
        <v>205</v>
      </c>
      <c r="BM136" s="20" t="s">
        <v>227</v>
      </c>
    </row>
    <row r="137" spans="2:65" s="1" customFormat="1" ht="25.5" customHeight="1">
      <c r="B137" s="179"/>
      <c r="C137" s="213" t="s">
        <v>216</v>
      </c>
      <c r="D137" s="213" t="s">
        <v>201</v>
      </c>
      <c r="E137" s="214" t="s">
        <v>703</v>
      </c>
      <c r="F137" s="215" t="s">
        <v>704</v>
      </c>
      <c r="G137" s="215"/>
      <c r="H137" s="215"/>
      <c r="I137" s="215"/>
      <c r="J137" s="216" t="s">
        <v>208</v>
      </c>
      <c r="K137" s="217">
        <v>415</v>
      </c>
      <c r="L137" s="218">
        <v>0</v>
      </c>
      <c r="M137" s="218"/>
      <c r="N137" s="217">
        <f>ROUND(L137*K137,2)</f>
        <v>0</v>
      </c>
      <c r="O137" s="217"/>
      <c r="P137" s="217"/>
      <c r="Q137" s="217"/>
      <c r="R137" s="183"/>
      <c r="T137" s="219" t="s">
        <v>5</v>
      </c>
      <c r="U137" s="54" t="s">
        <v>43</v>
      </c>
      <c r="V137" s="45"/>
      <c r="W137" s="220">
        <f>V137*K137</f>
        <v>0</v>
      </c>
      <c r="X137" s="220">
        <v>0</v>
      </c>
      <c r="Y137" s="220">
        <f>X137*K137</f>
        <v>0</v>
      </c>
      <c r="Z137" s="220">
        <v>0</v>
      </c>
      <c r="AA137" s="221">
        <f>Z137*K137</f>
        <v>0</v>
      </c>
      <c r="AR137" s="20" t="s">
        <v>205</v>
      </c>
      <c r="AT137" s="20" t="s">
        <v>201</v>
      </c>
      <c r="AU137" s="20" t="s">
        <v>83</v>
      </c>
      <c r="AY137" s="20" t="s">
        <v>200</v>
      </c>
      <c r="BE137" s="144">
        <f>IF(U137="základná",N137,0)</f>
        <v>0</v>
      </c>
      <c r="BF137" s="144">
        <f>IF(U137="znížená",N137,0)</f>
        <v>0</v>
      </c>
      <c r="BG137" s="144">
        <f>IF(U137="zákl. prenesená",N137,0)</f>
        <v>0</v>
      </c>
      <c r="BH137" s="144">
        <f>IF(U137="zníž. prenesená",N137,0)</f>
        <v>0</v>
      </c>
      <c r="BI137" s="144">
        <f>IF(U137="nulová",N137,0)</f>
        <v>0</v>
      </c>
      <c r="BJ137" s="20" t="s">
        <v>88</v>
      </c>
      <c r="BK137" s="144">
        <f>ROUND(L137*K137,2)</f>
        <v>0</v>
      </c>
      <c r="BL137" s="20" t="s">
        <v>205</v>
      </c>
      <c r="BM137" s="20" t="s">
        <v>230</v>
      </c>
    </row>
    <row r="138" spans="2:65" s="1" customFormat="1" ht="16.5" customHeight="1">
      <c r="B138" s="179"/>
      <c r="C138" s="213" t="s">
        <v>231</v>
      </c>
      <c r="D138" s="213" t="s">
        <v>201</v>
      </c>
      <c r="E138" s="214" t="s">
        <v>705</v>
      </c>
      <c r="F138" s="215" t="s">
        <v>706</v>
      </c>
      <c r="G138" s="215"/>
      <c r="H138" s="215"/>
      <c r="I138" s="215"/>
      <c r="J138" s="216" t="s">
        <v>215</v>
      </c>
      <c r="K138" s="217">
        <v>5.99</v>
      </c>
      <c r="L138" s="218">
        <v>0</v>
      </c>
      <c r="M138" s="218"/>
      <c r="N138" s="217">
        <f>ROUND(L138*K138,2)</f>
        <v>0</v>
      </c>
      <c r="O138" s="217"/>
      <c r="P138" s="217"/>
      <c r="Q138" s="217"/>
      <c r="R138" s="183"/>
      <c r="T138" s="219" t="s">
        <v>5</v>
      </c>
      <c r="U138" s="54" t="s">
        <v>43</v>
      </c>
      <c r="V138" s="45"/>
      <c r="W138" s="220">
        <f>V138*K138</f>
        <v>0</v>
      </c>
      <c r="X138" s="220">
        <v>0</v>
      </c>
      <c r="Y138" s="220">
        <f>X138*K138</f>
        <v>0</v>
      </c>
      <c r="Z138" s="220">
        <v>0</v>
      </c>
      <c r="AA138" s="221">
        <f>Z138*K138</f>
        <v>0</v>
      </c>
      <c r="AR138" s="20" t="s">
        <v>205</v>
      </c>
      <c r="AT138" s="20" t="s">
        <v>201</v>
      </c>
      <c r="AU138" s="20" t="s">
        <v>83</v>
      </c>
      <c r="AY138" s="20" t="s">
        <v>200</v>
      </c>
      <c r="BE138" s="144">
        <f>IF(U138="základná",N138,0)</f>
        <v>0</v>
      </c>
      <c r="BF138" s="144">
        <f>IF(U138="znížená",N138,0)</f>
        <v>0</v>
      </c>
      <c r="BG138" s="144">
        <f>IF(U138="zákl. prenesená",N138,0)</f>
        <v>0</v>
      </c>
      <c r="BH138" s="144">
        <f>IF(U138="zníž. prenesená",N138,0)</f>
        <v>0</v>
      </c>
      <c r="BI138" s="144">
        <f>IF(U138="nulová",N138,0)</f>
        <v>0</v>
      </c>
      <c r="BJ138" s="20" t="s">
        <v>88</v>
      </c>
      <c r="BK138" s="144">
        <f>ROUND(L138*K138,2)</f>
        <v>0</v>
      </c>
      <c r="BL138" s="20" t="s">
        <v>205</v>
      </c>
      <c r="BM138" s="20" t="s">
        <v>235</v>
      </c>
    </row>
    <row r="139" spans="2:63" s="9" customFormat="1" ht="37.4" customHeight="1">
      <c r="B139" s="201"/>
      <c r="C139" s="202"/>
      <c r="D139" s="203" t="s">
        <v>684</v>
      </c>
      <c r="E139" s="203"/>
      <c r="F139" s="203"/>
      <c r="G139" s="203"/>
      <c r="H139" s="203"/>
      <c r="I139" s="203"/>
      <c r="J139" s="203"/>
      <c r="K139" s="203"/>
      <c r="L139" s="203"/>
      <c r="M139" s="203"/>
      <c r="N139" s="222">
        <f>BK139</f>
        <v>0</v>
      </c>
      <c r="O139" s="223"/>
      <c r="P139" s="223"/>
      <c r="Q139" s="223"/>
      <c r="R139" s="206"/>
      <c r="T139" s="207"/>
      <c r="U139" s="202"/>
      <c r="V139" s="202"/>
      <c r="W139" s="208">
        <f>SUM(W140:W145)</f>
        <v>0</v>
      </c>
      <c r="X139" s="202"/>
      <c r="Y139" s="208">
        <f>SUM(Y140:Y145)</f>
        <v>0</v>
      </c>
      <c r="Z139" s="202"/>
      <c r="AA139" s="209">
        <f>SUM(AA140:AA145)</f>
        <v>0</v>
      </c>
      <c r="AR139" s="210" t="s">
        <v>83</v>
      </c>
      <c r="AT139" s="211" t="s">
        <v>75</v>
      </c>
      <c r="AU139" s="211" t="s">
        <v>76</v>
      </c>
      <c r="AY139" s="210" t="s">
        <v>200</v>
      </c>
      <c r="BK139" s="212">
        <f>SUM(BK140:BK145)</f>
        <v>0</v>
      </c>
    </row>
    <row r="140" spans="2:65" s="1" customFormat="1" ht="16.5" customHeight="1">
      <c r="B140" s="179"/>
      <c r="C140" s="213" t="s">
        <v>220</v>
      </c>
      <c r="D140" s="213" t="s">
        <v>201</v>
      </c>
      <c r="E140" s="214" t="s">
        <v>707</v>
      </c>
      <c r="F140" s="215" t="s">
        <v>708</v>
      </c>
      <c r="G140" s="215"/>
      <c r="H140" s="215"/>
      <c r="I140" s="215"/>
      <c r="J140" s="216" t="s">
        <v>204</v>
      </c>
      <c r="K140" s="217">
        <v>6.3</v>
      </c>
      <c r="L140" s="218">
        <v>0</v>
      </c>
      <c r="M140" s="218"/>
      <c r="N140" s="217">
        <f>ROUND(L140*K140,2)</f>
        <v>0</v>
      </c>
      <c r="O140" s="217"/>
      <c r="P140" s="217"/>
      <c r="Q140" s="217"/>
      <c r="R140" s="183"/>
      <c r="T140" s="219" t="s">
        <v>5</v>
      </c>
      <c r="U140" s="54" t="s">
        <v>43</v>
      </c>
      <c r="V140" s="45"/>
      <c r="W140" s="220">
        <f>V140*K140</f>
        <v>0</v>
      </c>
      <c r="X140" s="220">
        <v>0</v>
      </c>
      <c r="Y140" s="220">
        <f>X140*K140</f>
        <v>0</v>
      </c>
      <c r="Z140" s="220">
        <v>0</v>
      </c>
      <c r="AA140" s="221">
        <f>Z140*K140</f>
        <v>0</v>
      </c>
      <c r="AR140" s="20" t="s">
        <v>205</v>
      </c>
      <c r="AT140" s="20" t="s">
        <v>201</v>
      </c>
      <c r="AU140" s="20" t="s">
        <v>83</v>
      </c>
      <c r="AY140" s="20" t="s">
        <v>200</v>
      </c>
      <c r="BE140" s="144">
        <f>IF(U140="základná",N140,0)</f>
        <v>0</v>
      </c>
      <c r="BF140" s="144">
        <f>IF(U140="znížená",N140,0)</f>
        <v>0</v>
      </c>
      <c r="BG140" s="144">
        <f>IF(U140="zákl. prenesená",N140,0)</f>
        <v>0</v>
      </c>
      <c r="BH140" s="144">
        <f>IF(U140="zníž. prenesená",N140,0)</f>
        <v>0</v>
      </c>
      <c r="BI140" s="144">
        <f>IF(U140="nulová",N140,0)</f>
        <v>0</v>
      </c>
      <c r="BJ140" s="20" t="s">
        <v>88</v>
      </c>
      <c r="BK140" s="144">
        <f>ROUND(L140*K140,2)</f>
        <v>0</v>
      </c>
      <c r="BL140" s="20" t="s">
        <v>205</v>
      </c>
      <c r="BM140" s="20" t="s">
        <v>10</v>
      </c>
    </row>
    <row r="141" spans="2:65" s="1" customFormat="1" ht="16.5" customHeight="1">
      <c r="B141" s="179"/>
      <c r="C141" s="213" t="s">
        <v>238</v>
      </c>
      <c r="D141" s="213" t="s">
        <v>201</v>
      </c>
      <c r="E141" s="214" t="s">
        <v>709</v>
      </c>
      <c r="F141" s="215" t="s">
        <v>710</v>
      </c>
      <c r="G141" s="215"/>
      <c r="H141" s="215"/>
      <c r="I141" s="215"/>
      <c r="J141" s="216" t="s">
        <v>208</v>
      </c>
      <c r="K141" s="217">
        <v>11.5</v>
      </c>
      <c r="L141" s="218">
        <v>0</v>
      </c>
      <c r="M141" s="218"/>
      <c r="N141" s="217">
        <f>ROUND(L141*K141,2)</f>
        <v>0</v>
      </c>
      <c r="O141" s="217"/>
      <c r="P141" s="217"/>
      <c r="Q141" s="217"/>
      <c r="R141" s="183"/>
      <c r="T141" s="219" t="s">
        <v>5</v>
      </c>
      <c r="U141" s="54" t="s">
        <v>43</v>
      </c>
      <c r="V141" s="45"/>
      <c r="W141" s="220">
        <f>V141*K141</f>
        <v>0</v>
      </c>
      <c r="X141" s="220">
        <v>0</v>
      </c>
      <c r="Y141" s="220">
        <f>X141*K141</f>
        <v>0</v>
      </c>
      <c r="Z141" s="220">
        <v>0</v>
      </c>
      <c r="AA141" s="221">
        <f>Z141*K141</f>
        <v>0</v>
      </c>
      <c r="AR141" s="20" t="s">
        <v>205</v>
      </c>
      <c r="AT141" s="20" t="s">
        <v>201</v>
      </c>
      <c r="AU141" s="20" t="s">
        <v>83</v>
      </c>
      <c r="AY141" s="20" t="s">
        <v>200</v>
      </c>
      <c r="BE141" s="144">
        <f>IF(U141="základná",N141,0)</f>
        <v>0</v>
      </c>
      <c r="BF141" s="144">
        <f>IF(U141="znížená",N141,0)</f>
        <v>0</v>
      </c>
      <c r="BG141" s="144">
        <f>IF(U141="zákl. prenesená",N141,0)</f>
        <v>0</v>
      </c>
      <c r="BH141" s="144">
        <f>IF(U141="zníž. prenesená",N141,0)</f>
        <v>0</v>
      </c>
      <c r="BI141" s="144">
        <f>IF(U141="nulová",N141,0)</f>
        <v>0</v>
      </c>
      <c r="BJ141" s="20" t="s">
        <v>88</v>
      </c>
      <c r="BK141" s="144">
        <f>ROUND(L141*K141,2)</f>
        <v>0</v>
      </c>
      <c r="BL141" s="20" t="s">
        <v>205</v>
      </c>
      <c r="BM141" s="20" t="s">
        <v>241</v>
      </c>
    </row>
    <row r="142" spans="2:65" s="1" customFormat="1" ht="16.5" customHeight="1">
      <c r="B142" s="179"/>
      <c r="C142" s="213" t="s">
        <v>223</v>
      </c>
      <c r="D142" s="213" t="s">
        <v>201</v>
      </c>
      <c r="E142" s="214" t="s">
        <v>711</v>
      </c>
      <c r="F142" s="215" t="s">
        <v>712</v>
      </c>
      <c r="G142" s="215"/>
      <c r="H142" s="215"/>
      <c r="I142" s="215"/>
      <c r="J142" s="216" t="s">
        <v>208</v>
      </c>
      <c r="K142" s="217">
        <v>11.5</v>
      </c>
      <c r="L142" s="218">
        <v>0</v>
      </c>
      <c r="M142" s="218"/>
      <c r="N142" s="217">
        <f>ROUND(L142*K142,2)</f>
        <v>0</v>
      </c>
      <c r="O142" s="217"/>
      <c r="P142" s="217"/>
      <c r="Q142" s="217"/>
      <c r="R142" s="183"/>
      <c r="T142" s="219" t="s">
        <v>5</v>
      </c>
      <c r="U142" s="54" t="s">
        <v>43</v>
      </c>
      <c r="V142" s="45"/>
      <c r="W142" s="220">
        <f>V142*K142</f>
        <v>0</v>
      </c>
      <c r="X142" s="220">
        <v>0</v>
      </c>
      <c r="Y142" s="220">
        <f>X142*K142</f>
        <v>0</v>
      </c>
      <c r="Z142" s="220">
        <v>0</v>
      </c>
      <c r="AA142" s="221">
        <f>Z142*K142</f>
        <v>0</v>
      </c>
      <c r="AR142" s="20" t="s">
        <v>205</v>
      </c>
      <c r="AT142" s="20" t="s">
        <v>201</v>
      </c>
      <c r="AU142" s="20" t="s">
        <v>83</v>
      </c>
      <c r="AY142" s="20" t="s">
        <v>200</v>
      </c>
      <c r="BE142" s="144">
        <f>IF(U142="základná",N142,0)</f>
        <v>0</v>
      </c>
      <c r="BF142" s="144">
        <f>IF(U142="znížená",N142,0)</f>
        <v>0</v>
      </c>
      <c r="BG142" s="144">
        <f>IF(U142="zákl. prenesená",N142,0)</f>
        <v>0</v>
      </c>
      <c r="BH142" s="144">
        <f>IF(U142="zníž. prenesená",N142,0)</f>
        <v>0</v>
      </c>
      <c r="BI142" s="144">
        <f>IF(U142="nulová",N142,0)</f>
        <v>0</v>
      </c>
      <c r="BJ142" s="20" t="s">
        <v>88</v>
      </c>
      <c r="BK142" s="144">
        <f>ROUND(L142*K142,2)</f>
        <v>0</v>
      </c>
      <c r="BL142" s="20" t="s">
        <v>205</v>
      </c>
      <c r="BM142" s="20" t="s">
        <v>244</v>
      </c>
    </row>
    <row r="143" spans="2:65" s="1" customFormat="1" ht="25.5" customHeight="1">
      <c r="B143" s="179"/>
      <c r="C143" s="213" t="s">
        <v>245</v>
      </c>
      <c r="D143" s="213" t="s">
        <v>201</v>
      </c>
      <c r="E143" s="214" t="s">
        <v>713</v>
      </c>
      <c r="F143" s="215" t="s">
        <v>714</v>
      </c>
      <c r="G143" s="215"/>
      <c r="H143" s="215"/>
      <c r="I143" s="215"/>
      <c r="J143" s="216" t="s">
        <v>208</v>
      </c>
      <c r="K143" s="217">
        <v>11.5</v>
      </c>
      <c r="L143" s="218">
        <v>0</v>
      </c>
      <c r="M143" s="218"/>
      <c r="N143" s="217">
        <f>ROUND(L143*K143,2)</f>
        <v>0</v>
      </c>
      <c r="O143" s="217"/>
      <c r="P143" s="217"/>
      <c r="Q143" s="217"/>
      <c r="R143" s="183"/>
      <c r="T143" s="219" t="s">
        <v>5</v>
      </c>
      <c r="U143" s="54" t="s">
        <v>43</v>
      </c>
      <c r="V143" s="45"/>
      <c r="W143" s="220">
        <f>V143*K143</f>
        <v>0</v>
      </c>
      <c r="X143" s="220">
        <v>0</v>
      </c>
      <c r="Y143" s="220">
        <f>X143*K143</f>
        <v>0</v>
      </c>
      <c r="Z143" s="220">
        <v>0</v>
      </c>
      <c r="AA143" s="221">
        <f>Z143*K143</f>
        <v>0</v>
      </c>
      <c r="AR143" s="20" t="s">
        <v>205</v>
      </c>
      <c r="AT143" s="20" t="s">
        <v>201</v>
      </c>
      <c r="AU143" s="20" t="s">
        <v>83</v>
      </c>
      <c r="AY143" s="20" t="s">
        <v>200</v>
      </c>
      <c r="BE143" s="144">
        <f>IF(U143="základná",N143,0)</f>
        <v>0</v>
      </c>
      <c r="BF143" s="144">
        <f>IF(U143="znížená",N143,0)</f>
        <v>0</v>
      </c>
      <c r="BG143" s="144">
        <f>IF(U143="zákl. prenesená",N143,0)</f>
        <v>0</v>
      </c>
      <c r="BH143" s="144">
        <f>IF(U143="zníž. prenesená",N143,0)</f>
        <v>0</v>
      </c>
      <c r="BI143" s="144">
        <f>IF(U143="nulová",N143,0)</f>
        <v>0</v>
      </c>
      <c r="BJ143" s="20" t="s">
        <v>88</v>
      </c>
      <c r="BK143" s="144">
        <f>ROUND(L143*K143,2)</f>
        <v>0</v>
      </c>
      <c r="BL143" s="20" t="s">
        <v>205</v>
      </c>
      <c r="BM143" s="20" t="s">
        <v>248</v>
      </c>
    </row>
    <row r="144" spans="2:65" s="1" customFormat="1" ht="16.5" customHeight="1">
      <c r="B144" s="179"/>
      <c r="C144" s="213" t="s">
        <v>227</v>
      </c>
      <c r="D144" s="213" t="s">
        <v>201</v>
      </c>
      <c r="E144" s="214" t="s">
        <v>715</v>
      </c>
      <c r="F144" s="215" t="s">
        <v>716</v>
      </c>
      <c r="G144" s="215"/>
      <c r="H144" s="215"/>
      <c r="I144" s="215"/>
      <c r="J144" s="216" t="s">
        <v>215</v>
      </c>
      <c r="K144" s="217">
        <v>0.15</v>
      </c>
      <c r="L144" s="218">
        <v>0</v>
      </c>
      <c r="M144" s="218"/>
      <c r="N144" s="217">
        <f>ROUND(L144*K144,2)</f>
        <v>0</v>
      </c>
      <c r="O144" s="217"/>
      <c r="P144" s="217"/>
      <c r="Q144" s="217"/>
      <c r="R144" s="183"/>
      <c r="T144" s="219" t="s">
        <v>5</v>
      </c>
      <c r="U144" s="54" t="s">
        <v>43</v>
      </c>
      <c r="V144" s="45"/>
      <c r="W144" s="220">
        <f>V144*K144</f>
        <v>0</v>
      </c>
      <c r="X144" s="220">
        <v>0</v>
      </c>
      <c r="Y144" s="220">
        <f>X144*K144</f>
        <v>0</v>
      </c>
      <c r="Z144" s="220">
        <v>0</v>
      </c>
      <c r="AA144" s="221">
        <f>Z144*K144</f>
        <v>0</v>
      </c>
      <c r="AR144" s="20" t="s">
        <v>205</v>
      </c>
      <c r="AT144" s="20" t="s">
        <v>201</v>
      </c>
      <c r="AU144" s="20" t="s">
        <v>83</v>
      </c>
      <c r="AY144" s="20" t="s">
        <v>200</v>
      </c>
      <c r="BE144" s="144">
        <f>IF(U144="základná",N144,0)</f>
        <v>0</v>
      </c>
      <c r="BF144" s="144">
        <f>IF(U144="znížená",N144,0)</f>
        <v>0</v>
      </c>
      <c r="BG144" s="144">
        <f>IF(U144="zákl. prenesená",N144,0)</f>
        <v>0</v>
      </c>
      <c r="BH144" s="144">
        <f>IF(U144="zníž. prenesená",N144,0)</f>
        <v>0</v>
      </c>
      <c r="BI144" s="144">
        <f>IF(U144="nulová",N144,0)</f>
        <v>0</v>
      </c>
      <c r="BJ144" s="20" t="s">
        <v>88</v>
      </c>
      <c r="BK144" s="144">
        <f>ROUND(L144*K144,2)</f>
        <v>0</v>
      </c>
      <c r="BL144" s="20" t="s">
        <v>205</v>
      </c>
      <c r="BM144" s="20" t="s">
        <v>252</v>
      </c>
    </row>
    <row r="145" spans="2:65" s="1" customFormat="1" ht="25.5" customHeight="1">
      <c r="B145" s="179"/>
      <c r="C145" s="213" t="s">
        <v>253</v>
      </c>
      <c r="D145" s="213" t="s">
        <v>201</v>
      </c>
      <c r="E145" s="214" t="s">
        <v>717</v>
      </c>
      <c r="F145" s="215" t="s">
        <v>718</v>
      </c>
      <c r="G145" s="215"/>
      <c r="H145" s="215"/>
      <c r="I145" s="215"/>
      <c r="J145" s="216" t="s">
        <v>208</v>
      </c>
      <c r="K145" s="217">
        <v>10</v>
      </c>
      <c r="L145" s="218">
        <v>0</v>
      </c>
      <c r="M145" s="218"/>
      <c r="N145" s="217">
        <f>ROUND(L145*K145,2)</f>
        <v>0</v>
      </c>
      <c r="O145" s="217"/>
      <c r="P145" s="217"/>
      <c r="Q145" s="217"/>
      <c r="R145" s="183"/>
      <c r="T145" s="219" t="s">
        <v>5</v>
      </c>
      <c r="U145" s="54" t="s">
        <v>43</v>
      </c>
      <c r="V145" s="45"/>
      <c r="W145" s="220">
        <f>V145*K145</f>
        <v>0</v>
      </c>
      <c r="X145" s="220">
        <v>0</v>
      </c>
      <c r="Y145" s="220">
        <f>X145*K145</f>
        <v>0</v>
      </c>
      <c r="Z145" s="220">
        <v>0</v>
      </c>
      <c r="AA145" s="221">
        <f>Z145*K145</f>
        <v>0</v>
      </c>
      <c r="AR145" s="20" t="s">
        <v>205</v>
      </c>
      <c r="AT145" s="20" t="s">
        <v>201</v>
      </c>
      <c r="AU145" s="20" t="s">
        <v>83</v>
      </c>
      <c r="AY145" s="20" t="s">
        <v>200</v>
      </c>
      <c r="BE145" s="144">
        <f>IF(U145="základná",N145,0)</f>
        <v>0</v>
      </c>
      <c r="BF145" s="144">
        <f>IF(U145="znížená",N145,0)</f>
        <v>0</v>
      </c>
      <c r="BG145" s="144">
        <f>IF(U145="zákl. prenesená",N145,0)</f>
        <v>0</v>
      </c>
      <c r="BH145" s="144">
        <f>IF(U145="zníž. prenesená",N145,0)</f>
        <v>0</v>
      </c>
      <c r="BI145" s="144">
        <f>IF(U145="nulová",N145,0)</f>
        <v>0</v>
      </c>
      <c r="BJ145" s="20" t="s">
        <v>88</v>
      </c>
      <c r="BK145" s="144">
        <f>ROUND(L145*K145,2)</f>
        <v>0</v>
      </c>
      <c r="BL145" s="20" t="s">
        <v>205</v>
      </c>
      <c r="BM145" s="20" t="s">
        <v>256</v>
      </c>
    </row>
    <row r="146" spans="2:63" s="9" customFormat="1" ht="37.4" customHeight="1">
      <c r="B146" s="201"/>
      <c r="C146" s="202"/>
      <c r="D146" s="203" t="s">
        <v>685</v>
      </c>
      <c r="E146" s="203"/>
      <c r="F146" s="203"/>
      <c r="G146" s="203"/>
      <c r="H146" s="203"/>
      <c r="I146" s="203"/>
      <c r="J146" s="203"/>
      <c r="K146" s="203"/>
      <c r="L146" s="203"/>
      <c r="M146" s="203"/>
      <c r="N146" s="222">
        <f>BK146</f>
        <v>0</v>
      </c>
      <c r="O146" s="223"/>
      <c r="P146" s="223"/>
      <c r="Q146" s="223"/>
      <c r="R146" s="206"/>
      <c r="T146" s="207"/>
      <c r="U146" s="202"/>
      <c r="V146" s="202"/>
      <c r="W146" s="208">
        <f>W147</f>
        <v>0</v>
      </c>
      <c r="X146" s="202"/>
      <c r="Y146" s="208">
        <f>Y147</f>
        <v>0</v>
      </c>
      <c r="Z146" s="202"/>
      <c r="AA146" s="209">
        <f>AA147</f>
        <v>0</v>
      </c>
      <c r="AR146" s="210" t="s">
        <v>83</v>
      </c>
      <c r="AT146" s="211" t="s">
        <v>75</v>
      </c>
      <c r="AU146" s="211" t="s">
        <v>76</v>
      </c>
      <c r="AY146" s="210" t="s">
        <v>200</v>
      </c>
      <c r="BK146" s="212">
        <f>BK147</f>
        <v>0</v>
      </c>
    </row>
    <row r="147" spans="2:65" s="1" customFormat="1" ht="16.5" customHeight="1">
      <c r="B147" s="179"/>
      <c r="C147" s="213" t="s">
        <v>230</v>
      </c>
      <c r="D147" s="213" t="s">
        <v>201</v>
      </c>
      <c r="E147" s="214" t="s">
        <v>719</v>
      </c>
      <c r="F147" s="215" t="s">
        <v>720</v>
      </c>
      <c r="G147" s="215"/>
      <c r="H147" s="215"/>
      <c r="I147" s="215"/>
      <c r="J147" s="216" t="s">
        <v>721</v>
      </c>
      <c r="K147" s="217">
        <v>0.1</v>
      </c>
      <c r="L147" s="218">
        <v>0</v>
      </c>
      <c r="M147" s="218"/>
      <c r="N147" s="217">
        <f>ROUND(L147*K147,2)</f>
        <v>0</v>
      </c>
      <c r="O147" s="217"/>
      <c r="P147" s="217"/>
      <c r="Q147" s="217"/>
      <c r="R147" s="183"/>
      <c r="T147" s="219" t="s">
        <v>5</v>
      </c>
      <c r="U147" s="54" t="s">
        <v>43</v>
      </c>
      <c r="V147" s="45"/>
      <c r="W147" s="220">
        <f>V147*K147</f>
        <v>0</v>
      </c>
      <c r="X147" s="220">
        <v>0</v>
      </c>
      <c r="Y147" s="220">
        <f>X147*K147</f>
        <v>0</v>
      </c>
      <c r="Z147" s="220">
        <v>0</v>
      </c>
      <c r="AA147" s="221">
        <f>Z147*K147</f>
        <v>0</v>
      </c>
      <c r="AR147" s="20" t="s">
        <v>205</v>
      </c>
      <c r="AT147" s="20" t="s">
        <v>201</v>
      </c>
      <c r="AU147" s="20" t="s">
        <v>83</v>
      </c>
      <c r="AY147" s="20" t="s">
        <v>200</v>
      </c>
      <c r="BE147" s="144">
        <f>IF(U147="základná",N147,0)</f>
        <v>0</v>
      </c>
      <c r="BF147" s="144">
        <f>IF(U147="znížená",N147,0)</f>
        <v>0</v>
      </c>
      <c r="BG147" s="144">
        <f>IF(U147="zákl. prenesená",N147,0)</f>
        <v>0</v>
      </c>
      <c r="BH147" s="144">
        <f>IF(U147="zníž. prenesená",N147,0)</f>
        <v>0</v>
      </c>
      <c r="BI147" s="144">
        <f>IF(U147="nulová",N147,0)</f>
        <v>0</v>
      </c>
      <c r="BJ147" s="20" t="s">
        <v>88</v>
      </c>
      <c r="BK147" s="144">
        <f>ROUND(L147*K147,2)</f>
        <v>0</v>
      </c>
      <c r="BL147" s="20" t="s">
        <v>205</v>
      </c>
      <c r="BM147" s="20" t="s">
        <v>259</v>
      </c>
    </row>
    <row r="148" spans="2:63" s="9" customFormat="1" ht="37.4" customHeight="1">
      <c r="B148" s="201"/>
      <c r="C148" s="202"/>
      <c r="D148" s="203" t="s">
        <v>686</v>
      </c>
      <c r="E148" s="203"/>
      <c r="F148" s="203"/>
      <c r="G148" s="203"/>
      <c r="H148" s="203"/>
      <c r="I148" s="203"/>
      <c r="J148" s="203"/>
      <c r="K148" s="203"/>
      <c r="L148" s="203"/>
      <c r="M148" s="203"/>
      <c r="N148" s="222">
        <f>BK148</f>
        <v>0</v>
      </c>
      <c r="O148" s="223"/>
      <c r="P148" s="223"/>
      <c r="Q148" s="223"/>
      <c r="R148" s="206"/>
      <c r="T148" s="207"/>
      <c r="U148" s="202"/>
      <c r="V148" s="202"/>
      <c r="W148" s="208">
        <f>W149</f>
        <v>0</v>
      </c>
      <c r="X148" s="202"/>
      <c r="Y148" s="208">
        <f>Y149</f>
        <v>0</v>
      </c>
      <c r="Z148" s="202"/>
      <c r="AA148" s="209">
        <f>AA149</f>
        <v>0</v>
      </c>
      <c r="AR148" s="210" t="s">
        <v>83</v>
      </c>
      <c r="AT148" s="211" t="s">
        <v>75</v>
      </c>
      <c r="AU148" s="211" t="s">
        <v>76</v>
      </c>
      <c r="AY148" s="210" t="s">
        <v>200</v>
      </c>
      <c r="BK148" s="212">
        <f>BK149</f>
        <v>0</v>
      </c>
    </row>
    <row r="149" spans="2:65" s="1" customFormat="1" ht="16.5" customHeight="1">
      <c r="B149" s="179"/>
      <c r="C149" s="213" t="s">
        <v>260</v>
      </c>
      <c r="D149" s="213" t="s">
        <v>201</v>
      </c>
      <c r="E149" s="214" t="s">
        <v>722</v>
      </c>
      <c r="F149" s="215" t="s">
        <v>723</v>
      </c>
      <c r="G149" s="215"/>
      <c r="H149" s="215"/>
      <c r="I149" s="215"/>
      <c r="J149" s="216" t="s">
        <v>208</v>
      </c>
      <c r="K149" s="217">
        <v>380.2</v>
      </c>
      <c r="L149" s="218">
        <v>0</v>
      </c>
      <c r="M149" s="218"/>
      <c r="N149" s="217">
        <f>ROUND(L149*K149,2)</f>
        <v>0</v>
      </c>
      <c r="O149" s="217"/>
      <c r="P149" s="217"/>
      <c r="Q149" s="217"/>
      <c r="R149" s="183"/>
      <c r="T149" s="219" t="s">
        <v>5</v>
      </c>
      <c r="U149" s="54" t="s">
        <v>43</v>
      </c>
      <c r="V149" s="45"/>
      <c r="W149" s="220">
        <f>V149*K149</f>
        <v>0</v>
      </c>
      <c r="X149" s="220">
        <v>0</v>
      </c>
      <c r="Y149" s="220">
        <f>X149*K149</f>
        <v>0</v>
      </c>
      <c r="Z149" s="220">
        <v>0</v>
      </c>
      <c r="AA149" s="221">
        <f>Z149*K149</f>
        <v>0</v>
      </c>
      <c r="AR149" s="20" t="s">
        <v>205</v>
      </c>
      <c r="AT149" s="20" t="s">
        <v>201</v>
      </c>
      <c r="AU149" s="20" t="s">
        <v>83</v>
      </c>
      <c r="AY149" s="20" t="s">
        <v>200</v>
      </c>
      <c r="BE149" s="144">
        <f>IF(U149="základná",N149,0)</f>
        <v>0</v>
      </c>
      <c r="BF149" s="144">
        <f>IF(U149="znížená",N149,0)</f>
        <v>0</v>
      </c>
      <c r="BG149" s="144">
        <f>IF(U149="zákl. prenesená",N149,0)</f>
        <v>0</v>
      </c>
      <c r="BH149" s="144">
        <f>IF(U149="zníž. prenesená",N149,0)</f>
        <v>0</v>
      </c>
      <c r="BI149" s="144">
        <f>IF(U149="nulová",N149,0)</f>
        <v>0</v>
      </c>
      <c r="BJ149" s="20" t="s">
        <v>88</v>
      </c>
      <c r="BK149" s="144">
        <f>ROUND(L149*K149,2)</f>
        <v>0</v>
      </c>
      <c r="BL149" s="20" t="s">
        <v>205</v>
      </c>
      <c r="BM149" s="20" t="s">
        <v>263</v>
      </c>
    </row>
    <row r="150" spans="2:63" s="9" customFormat="1" ht="37.4" customHeight="1">
      <c r="B150" s="201"/>
      <c r="C150" s="202"/>
      <c r="D150" s="203" t="s">
        <v>170</v>
      </c>
      <c r="E150" s="203"/>
      <c r="F150" s="203"/>
      <c r="G150" s="203"/>
      <c r="H150" s="203"/>
      <c r="I150" s="203"/>
      <c r="J150" s="203"/>
      <c r="K150" s="203"/>
      <c r="L150" s="203"/>
      <c r="M150" s="203"/>
      <c r="N150" s="222">
        <f>BK150</f>
        <v>0</v>
      </c>
      <c r="O150" s="223"/>
      <c r="P150" s="223"/>
      <c r="Q150" s="223"/>
      <c r="R150" s="206"/>
      <c r="T150" s="207"/>
      <c r="U150" s="202"/>
      <c r="V150" s="202"/>
      <c r="W150" s="208">
        <f>W151</f>
        <v>0</v>
      </c>
      <c r="X150" s="202"/>
      <c r="Y150" s="208">
        <f>Y151</f>
        <v>0</v>
      </c>
      <c r="Z150" s="202"/>
      <c r="AA150" s="209">
        <f>AA151</f>
        <v>0</v>
      </c>
      <c r="AR150" s="210" t="s">
        <v>83</v>
      </c>
      <c r="AT150" s="211" t="s">
        <v>75</v>
      </c>
      <c r="AU150" s="211" t="s">
        <v>76</v>
      </c>
      <c r="AY150" s="210" t="s">
        <v>200</v>
      </c>
      <c r="BK150" s="212">
        <f>BK151</f>
        <v>0</v>
      </c>
    </row>
    <row r="151" spans="2:65" s="1" customFormat="1" ht="25.5" customHeight="1">
      <c r="B151" s="179"/>
      <c r="C151" s="213" t="s">
        <v>235</v>
      </c>
      <c r="D151" s="213" t="s">
        <v>201</v>
      </c>
      <c r="E151" s="214" t="s">
        <v>620</v>
      </c>
      <c r="F151" s="215" t="s">
        <v>724</v>
      </c>
      <c r="G151" s="215"/>
      <c r="H151" s="215"/>
      <c r="I151" s="215"/>
      <c r="J151" s="216" t="s">
        <v>215</v>
      </c>
      <c r="K151" s="217">
        <v>449.2</v>
      </c>
      <c r="L151" s="218">
        <v>0</v>
      </c>
      <c r="M151" s="218"/>
      <c r="N151" s="217">
        <f>ROUND(L151*K151,2)</f>
        <v>0</v>
      </c>
      <c r="O151" s="217"/>
      <c r="P151" s="217"/>
      <c r="Q151" s="217"/>
      <c r="R151" s="183"/>
      <c r="T151" s="219" t="s">
        <v>5</v>
      </c>
      <c r="U151" s="54" t="s">
        <v>43</v>
      </c>
      <c r="V151" s="45"/>
      <c r="W151" s="220">
        <f>V151*K151</f>
        <v>0</v>
      </c>
      <c r="X151" s="220">
        <v>0</v>
      </c>
      <c r="Y151" s="220">
        <f>X151*K151</f>
        <v>0</v>
      </c>
      <c r="Z151" s="220">
        <v>0</v>
      </c>
      <c r="AA151" s="221">
        <f>Z151*K151</f>
        <v>0</v>
      </c>
      <c r="AR151" s="20" t="s">
        <v>205</v>
      </c>
      <c r="AT151" s="20" t="s">
        <v>201</v>
      </c>
      <c r="AU151" s="20" t="s">
        <v>83</v>
      </c>
      <c r="AY151" s="20" t="s">
        <v>200</v>
      </c>
      <c r="BE151" s="144">
        <f>IF(U151="základná",N151,0)</f>
        <v>0</v>
      </c>
      <c r="BF151" s="144">
        <f>IF(U151="znížená",N151,0)</f>
        <v>0</v>
      </c>
      <c r="BG151" s="144">
        <f>IF(U151="zákl. prenesená",N151,0)</f>
        <v>0</v>
      </c>
      <c r="BH151" s="144">
        <f>IF(U151="zníž. prenesená",N151,0)</f>
        <v>0</v>
      </c>
      <c r="BI151" s="144">
        <f>IF(U151="nulová",N151,0)</f>
        <v>0</v>
      </c>
      <c r="BJ151" s="20" t="s">
        <v>88</v>
      </c>
      <c r="BK151" s="144">
        <f>ROUND(L151*K151,2)</f>
        <v>0</v>
      </c>
      <c r="BL151" s="20" t="s">
        <v>205</v>
      </c>
      <c r="BM151" s="20" t="s">
        <v>266</v>
      </c>
    </row>
    <row r="152" spans="2:63" s="9" customFormat="1" ht="37.4" customHeight="1">
      <c r="B152" s="201"/>
      <c r="C152" s="202"/>
      <c r="D152" s="203" t="s">
        <v>687</v>
      </c>
      <c r="E152" s="203"/>
      <c r="F152" s="203"/>
      <c r="G152" s="203"/>
      <c r="H152" s="203"/>
      <c r="I152" s="203"/>
      <c r="J152" s="203"/>
      <c r="K152" s="203"/>
      <c r="L152" s="203"/>
      <c r="M152" s="203"/>
      <c r="N152" s="222">
        <f>BK152</f>
        <v>0</v>
      </c>
      <c r="O152" s="223"/>
      <c r="P152" s="223"/>
      <c r="Q152" s="223"/>
      <c r="R152" s="206"/>
      <c r="T152" s="207"/>
      <c r="U152" s="202"/>
      <c r="V152" s="202"/>
      <c r="W152" s="208">
        <f>SUM(W153:W156)</f>
        <v>0</v>
      </c>
      <c r="X152" s="202"/>
      <c r="Y152" s="208">
        <f>SUM(Y153:Y156)</f>
        <v>0</v>
      </c>
      <c r="Z152" s="202"/>
      <c r="AA152" s="209">
        <f>SUM(AA153:AA156)</f>
        <v>0</v>
      </c>
      <c r="AR152" s="210" t="s">
        <v>83</v>
      </c>
      <c r="AT152" s="211" t="s">
        <v>75</v>
      </c>
      <c r="AU152" s="211" t="s">
        <v>76</v>
      </c>
      <c r="AY152" s="210" t="s">
        <v>200</v>
      </c>
      <c r="BK152" s="212">
        <f>SUM(BK153:BK156)</f>
        <v>0</v>
      </c>
    </row>
    <row r="153" spans="2:65" s="1" customFormat="1" ht="25.5" customHeight="1">
      <c r="B153" s="179"/>
      <c r="C153" s="213" t="s">
        <v>267</v>
      </c>
      <c r="D153" s="213" t="s">
        <v>201</v>
      </c>
      <c r="E153" s="214" t="s">
        <v>725</v>
      </c>
      <c r="F153" s="215" t="s">
        <v>726</v>
      </c>
      <c r="G153" s="215"/>
      <c r="H153" s="215"/>
      <c r="I153" s="215"/>
      <c r="J153" s="216" t="s">
        <v>208</v>
      </c>
      <c r="K153" s="217">
        <v>459</v>
      </c>
      <c r="L153" s="218">
        <v>0</v>
      </c>
      <c r="M153" s="218"/>
      <c r="N153" s="217">
        <f>ROUND(L153*K153,2)</f>
        <v>0</v>
      </c>
      <c r="O153" s="217"/>
      <c r="P153" s="217"/>
      <c r="Q153" s="217"/>
      <c r="R153" s="183"/>
      <c r="T153" s="219" t="s">
        <v>5</v>
      </c>
      <c r="U153" s="54" t="s">
        <v>43</v>
      </c>
      <c r="V153" s="45"/>
      <c r="W153" s="220">
        <f>V153*K153</f>
        <v>0</v>
      </c>
      <c r="X153" s="220">
        <v>0</v>
      </c>
      <c r="Y153" s="220">
        <f>X153*K153</f>
        <v>0</v>
      </c>
      <c r="Z153" s="220">
        <v>0</v>
      </c>
      <c r="AA153" s="221">
        <f>Z153*K153</f>
        <v>0</v>
      </c>
      <c r="AR153" s="20" t="s">
        <v>205</v>
      </c>
      <c r="AT153" s="20" t="s">
        <v>201</v>
      </c>
      <c r="AU153" s="20" t="s">
        <v>83</v>
      </c>
      <c r="AY153" s="20" t="s">
        <v>200</v>
      </c>
      <c r="BE153" s="144">
        <f>IF(U153="základná",N153,0)</f>
        <v>0</v>
      </c>
      <c r="BF153" s="144">
        <f>IF(U153="znížená",N153,0)</f>
        <v>0</v>
      </c>
      <c r="BG153" s="144">
        <f>IF(U153="zákl. prenesená",N153,0)</f>
        <v>0</v>
      </c>
      <c r="BH153" s="144">
        <f>IF(U153="zníž. prenesená",N153,0)</f>
        <v>0</v>
      </c>
      <c r="BI153" s="144">
        <f>IF(U153="nulová",N153,0)</f>
        <v>0</v>
      </c>
      <c r="BJ153" s="20" t="s">
        <v>88</v>
      </c>
      <c r="BK153" s="144">
        <f>ROUND(L153*K153,2)</f>
        <v>0</v>
      </c>
      <c r="BL153" s="20" t="s">
        <v>205</v>
      </c>
      <c r="BM153" s="20" t="s">
        <v>270</v>
      </c>
    </row>
    <row r="154" spans="2:65" s="1" customFormat="1" ht="16.5" customHeight="1">
      <c r="B154" s="179"/>
      <c r="C154" s="213" t="s">
        <v>10</v>
      </c>
      <c r="D154" s="213" t="s">
        <v>201</v>
      </c>
      <c r="E154" s="214" t="s">
        <v>727</v>
      </c>
      <c r="F154" s="215" t="s">
        <v>728</v>
      </c>
      <c r="G154" s="215"/>
      <c r="H154" s="215"/>
      <c r="I154" s="215"/>
      <c r="J154" s="216" t="s">
        <v>208</v>
      </c>
      <c r="K154" s="217">
        <v>422</v>
      </c>
      <c r="L154" s="218">
        <v>0</v>
      </c>
      <c r="M154" s="218"/>
      <c r="N154" s="217">
        <f>ROUND(L154*K154,2)</f>
        <v>0</v>
      </c>
      <c r="O154" s="217"/>
      <c r="P154" s="217"/>
      <c r="Q154" s="217"/>
      <c r="R154" s="183"/>
      <c r="T154" s="219" t="s">
        <v>5</v>
      </c>
      <c r="U154" s="54" t="s">
        <v>43</v>
      </c>
      <c r="V154" s="45"/>
      <c r="W154" s="220">
        <f>V154*K154</f>
        <v>0</v>
      </c>
      <c r="X154" s="220">
        <v>0</v>
      </c>
      <c r="Y154" s="220">
        <f>X154*K154</f>
        <v>0</v>
      </c>
      <c r="Z154" s="220">
        <v>0</v>
      </c>
      <c r="AA154" s="221">
        <f>Z154*K154</f>
        <v>0</v>
      </c>
      <c r="AR154" s="20" t="s">
        <v>205</v>
      </c>
      <c r="AT154" s="20" t="s">
        <v>201</v>
      </c>
      <c r="AU154" s="20" t="s">
        <v>83</v>
      </c>
      <c r="AY154" s="20" t="s">
        <v>200</v>
      </c>
      <c r="BE154" s="144">
        <f>IF(U154="základná",N154,0)</f>
        <v>0</v>
      </c>
      <c r="BF154" s="144">
        <f>IF(U154="znížená",N154,0)</f>
        <v>0</v>
      </c>
      <c r="BG154" s="144">
        <f>IF(U154="zákl. prenesená",N154,0)</f>
        <v>0</v>
      </c>
      <c r="BH154" s="144">
        <f>IF(U154="zníž. prenesená",N154,0)</f>
        <v>0</v>
      </c>
      <c r="BI154" s="144">
        <f>IF(U154="nulová",N154,0)</f>
        <v>0</v>
      </c>
      <c r="BJ154" s="20" t="s">
        <v>88</v>
      </c>
      <c r="BK154" s="144">
        <f>ROUND(L154*K154,2)</f>
        <v>0</v>
      </c>
      <c r="BL154" s="20" t="s">
        <v>205</v>
      </c>
      <c r="BM154" s="20" t="s">
        <v>273</v>
      </c>
    </row>
    <row r="155" spans="2:65" s="1" customFormat="1" ht="16.5" customHeight="1">
      <c r="B155" s="179"/>
      <c r="C155" s="213" t="s">
        <v>274</v>
      </c>
      <c r="D155" s="213" t="s">
        <v>201</v>
      </c>
      <c r="E155" s="214" t="s">
        <v>729</v>
      </c>
      <c r="F155" s="215" t="s">
        <v>730</v>
      </c>
      <c r="G155" s="215"/>
      <c r="H155" s="215"/>
      <c r="I155" s="215"/>
      <c r="J155" s="216" t="s">
        <v>208</v>
      </c>
      <c r="K155" s="217">
        <v>881</v>
      </c>
      <c r="L155" s="218">
        <v>0</v>
      </c>
      <c r="M155" s="218"/>
      <c r="N155" s="217">
        <f>ROUND(L155*K155,2)</f>
        <v>0</v>
      </c>
      <c r="O155" s="217"/>
      <c r="P155" s="217"/>
      <c r="Q155" s="217"/>
      <c r="R155" s="183"/>
      <c r="T155" s="219" t="s">
        <v>5</v>
      </c>
      <c r="U155" s="54" t="s">
        <v>43</v>
      </c>
      <c r="V155" s="45"/>
      <c r="W155" s="220">
        <f>V155*K155</f>
        <v>0</v>
      </c>
      <c r="X155" s="220">
        <v>0</v>
      </c>
      <c r="Y155" s="220">
        <f>X155*K155</f>
        <v>0</v>
      </c>
      <c r="Z155" s="220">
        <v>0</v>
      </c>
      <c r="AA155" s="221">
        <f>Z155*K155</f>
        <v>0</v>
      </c>
      <c r="AR155" s="20" t="s">
        <v>205</v>
      </c>
      <c r="AT155" s="20" t="s">
        <v>201</v>
      </c>
      <c r="AU155" s="20" t="s">
        <v>83</v>
      </c>
      <c r="AY155" s="20" t="s">
        <v>200</v>
      </c>
      <c r="BE155" s="144">
        <f>IF(U155="základná",N155,0)</f>
        <v>0</v>
      </c>
      <c r="BF155" s="144">
        <f>IF(U155="znížená",N155,0)</f>
        <v>0</v>
      </c>
      <c r="BG155" s="144">
        <f>IF(U155="zákl. prenesená",N155,0)</f>
        <v>0</v>
      </c>
      <c r="BH155" s="144">
        <f>IF(U155="zníž. prenesená",N155,0)</f>
        <v>0</v>
      </c>
      <c r="BI155" s="144">
        <f>IF(U155="nulová",N155,0)</f>
        <v>0</v>
      </c>
      <c r="BJ155" s="20" t="s">
        <v>88</v>
      </c>
      <c r="BK155" s="144">
        <f>ROUND(L155*K155,2)</f>
        <v>0</v>
      </c>
      <c r="BL155" s="20" t="s">
        <v>205</v>
      </c>
      <c r="BM155" s="20" t="s">
        <v>277</v>
      </c>
    </row>
    <row r="156" spans="2:65" s="1" customFormat="1" ht="25.5" customHeight="1">
      <c r="B156" s="179"/>
      <c r="C156" s="213" t="s">
        <v>241</v>
      </c>
      <c r="D156" s="213" t="s">
        <v>201</v>
      </c>
      <c r="E156" s="214" t="s">
        <v>731</v>
      </c>
      <c r="F156" s="215" t="s">
        <v>732</v>
      </c>
      <c r="G156" s="215"/>
      <c r="H156" s="215"/>
      <c r="I156" s="215"/>
      <c r="J156" s="216" t="s">
        <v>364</v>
      </c>
      <c r="K156" s="218">
        <v>0</v>
      </c>
      <c r="L156" s="218">
        <v>0</v>
      </c>
      <c r="M156" s="218"/>
      <c r="N156" s="217">
        <f>ROUND(L156*K156,2)</f>
        <v>0</v>
      </c>
      <c r="O156" s="217"/>
      <c r="P156" s="217"/>
      <c r="Q156" s="217"/>
      <c r="R156" s="183"/>
      <c r="T156" s="219" t="s">
        <v>5</v>
      </c>
      <c r="U156" s="54" t="s">
        <v>43</v>
      </c>
      <c r="V156" s="45"/>
      <c r="W156" s="220">
        <f>V156*K156</f>
        <v>0</v>
      </c>
      <c r="X156" s="220">
        <v>0</v>
      </c>
      <c r="Y156" s="220">
        <f>X156*K156</f>
        <v>0</v>
      </c>
      <c r="Z156" s="220">
        <v>0</v>
      </c>
      <c r="AA156" s="221">
        <f>Z156*K156</f>
        <v>0</v>
      </c>
      <c r="AR156" s="20" t="s">
        <v>205</v>
      </c>
      <c r="AT156" s="20" t="s">
        <v>201</v>
      </c>
      <c r="AU156" s="20" t="s">
        <v>83</v>
      </c>
      <c r="AY156" s="20" t="s">
        <v>200</v>
      </c>
      <c r="BE156" s="144">
        <f>IF(U156="základná",N156,0)</f>
        <v>0</v>
      </c>
      <c r="BF156" s="144">
        <f>IF(U156="znížená",N156,0)</f>
        <v>0</v>
      </c>
      <c r="BG156" s="144">
        <f>IF(U156="zákl. prenesená",N156,0)</f>
        <v>0</v>
      </c>
      <c r="BH156" s="144">
        <f>IF(U156="zníž. prenesená",N156,0)</f>
        <v>0</v>
      </c>
      <c r="BI156" s="144">
        <f>IF(U156="nulová",N156,0)</f>
        <v>0</v>
      </c>
      <c r="BJ156" s="20" t="s">
        <v>88</v>
      </c>
      <c r="BK156" s="144">
        <f>ROUND(L156*K156,2)</f>
        <v>0</v>
      </c>
      <c r="BL156" s="20" t="s">
        <v>205</v>
      </c>
      <c r="BM156" s="20" t="s">
        <v>354</v>
      </c>
    </row>
    <row r="157" spans="2:63" s="9" customFormat="1" ht="37.4" customHeight="1">
      <c r="B157" s="201"/>
      <c r="C157" s="202"/>
      <c r="D157" s="203" t="s">
        <v>174</v>
      </c>
      <c r="E157" s="203"/>
      <c r="F157" s="203"/>
      <c r="G157" s="203"/>
      <c r="H157" s="203"/>
      <c r="I157" s="203"/>
      <c r="J157" s="203"/>
      <c r="K157" s="203"/>
      <c r="L157" s="203"/>
      <c r="M157" s="203"/>
      <c r="N157" s="222">
        <f>BK157</f>
        <v>0</v>
      </c>
      <c r="O157" s="223"/>
      <c r="P157" s="223"/>
      <c r="Q157" s="223"/>
      <c r="R157" s="206"/>
      <c r="T157" s="207"/>
      <c r="U157" s="202"/>
      <c r="V157" s="202"/>
      <c r="W157" s="208">
        <f>SUM(W158:W160)</f>
        <v>0</v>
      </c>
      <c r="X157" s="202"/>
      <c r="Y157" s="208">
        <f>SUM(Y158:Y160)</f>
        <v>0</v>
      </c>
      <c r="Z157" s="202"/>
      <c r="AA157" s="209">
        <f>SUM(AA158:AA160)</f>
        <v>0</v>
      </c>
      <c r="AR157" s="210" t="s">
        <v>83</v>
      </c>
      <c r="AT157" s="211" t="s">
        <v>75</v>
      </c>
      <c r="AU157" s="211" t="s">
        <v>76</v>
      </c>
      <c r="AY157" s="210" t="s">
        <v>200</v>
      </c>
      <c r="BK157" s="212">
        <f>SUM(BK158:BK160)</f>
        <v>0</v>
      </c>
    </row>
    <row r="158" spans="2:65" s="1" customFormat="1" ht="16.5" customHeight="1">
      <c r="B158" s="179"/>
      <c r="C158" s="213" t="s">
        <v>281</v>
      </c>
      <c r="D158" s="213" t="s">
        <v>201</v>
      </c>
      <c r="E158" s="214" t="s">
        <v>733</v>
      </c>
      <c r="F158" s="215" t="s">
        <v>734</v>
      </c>
      <c r="G158" s="215"/>
      <c r="H158" s="215"/>
      <c r="I158" s="215"/>
      <c r="J158" s="216" t="s">
        <v>208</v>
      </c>
      <c r="K158" s="217">
        <v>176.9</v>
      </c>
      <c r="L158" s="218">
        <v>0</v>
      </c>
      <c r="M158" s="218"/>
      <c r="N158" s="217">
        <f>ROUND(L158*K158,2)</f>
        <v>0</v>
      </c>
      <c r="O158" s="217"/>
      <c r="P158" s="217"/>
      <c r="Q158" s="217"/>
      <c r="R158" s="183"/>
      <c r="T158" s="219" t="s">
        <v>5</v>
      </c>
      <c r="U158" s="54" t="s">
        <v>43</v>
      </c>
      <c r="V158" s="45"/>
      <c r="W158" s="220">
        <f>V158*K158</f>
        <v>0</v>
      </c>
      <c r="X158" s="220">
        <v>0</v>
      </c>
      <c r="Y158" s="220">
        <f>X158*K158</f>
        <v>0</v>
      </c>
      <c r="Z158" s="220">
        <v>0</v>
      </c>
      <c r="AA158" s="221">
        <f>Z158*K158</f>
        <v>0</v>
      </c>
      <c r="AR158" s="20" t="s">
        <v>205</v>
      </c>
      <c r="AT158" s="20" t="s">
        <v>201</v>
      </c>
      <c r="AU158" s="20" t="s">
        <v>83</v>
      </c>
      <c r="AY158" s="20" t="s">
        <v>200</v>
      </c>
      <c r="BE158" s="144">
        <f>IF(U158="základná",N158,0)</f>
        <v>0</v>
      </c>
      <c r="BF158" s="144">
        <f>IF(U158="znížená",N158,0)</f>
        <v>0</v>
      </c>
      <c r="BG158" s="144">
        <f>IF(U158="zákl. prenesená",N158,0)</f>
        <v>0</v>
      </c>
      <c r="BH158" s="144">
        <f>IF(U158="zníž. prenesená",N158,0)</f>
        <v>0</v>
      </c>
      <c r="BI158" s="144">
        <f>IF(U158="nulová",N158,0)</f>
        <v>0</v>
      </c>
      <c r="BJ158" s="20" t="s">
        <v>88</v>
      </c>
      <c r="BK158" s="144">
        <f>ROUND(L158*K158,2)</f>
        <v>0</v>
      </c>
      <c r="BL158" s="20" t="s">
        <v>205</v>
      </c>
      <c r="BM158" s="20" t="s">
        <v>284</v>
      </c>
    </row>
    <row r="159" spans="2:65" s="1" customFormat="1" ht="16.5" customHeight="1">
      <c r="B159" s="179"/>
      <c r="C159" s="213" t="s">
        <v>244</v>
      </c>
      <c r="D159" s="213" t="s">
        <v>201</v>
      </c>
      <c r="E159" s="214" t="s">
        <v>735</v>
      </c>
      <c r="F159" s="215" t="s">
        <v>736</v>
      </c>
      <c r="G159" s="215"/>
      <c r="H159" s="215"/>
      <c r="I159" s="215"/>
      <c r="J159" s="216" t="s">
        <v>208</v>
      </c>
      <c r="K159" s="217">
        <v>176.9</v>
      </c>
      <c r="L159" s="218">
        <v>0</v>
      </c>
      <c r="M159" s="218"/>
      <c r="N159" s="217">
        <f>ROUND(L159*K159,2)</f>
        <v>0</v>
      </c>
      <c r="O159" s="217"/>
      <c r="P159" s="217"/>
      <c r="Q159" s="217"/>
      <c r="R159" s="183"/>
      <c r="T159" s="219" t="s">
        <v>5</v>
      </c>
      <c r="U159" s="54" t="s">
        <v>43</v>
      </c>
      <c r="V159" s="45"/>
      <c r="W159" s="220">
        <f>V159*K159</f>
        <v>0</v>
      </c>
      <c r="X159" s="220">
        <v>0</v>
      </c>
      <c r="Y159" s="220">
        <f>X159*K159</f>
        <v>0</v>
      </c>
      <c r="Z159" s="220">
        <v>0</v>
      </c>
      <c r="AA159" s="221">
        <f>Z159*K159</f>
        <v>0</v>
      </c>
      <c r="AR159" s="20" t="s">
        <v>205</v>
      </c>
      <c r="AT159" s="20" t="s">
        <v>201</v>
      </c>
      <c r="AU159" s="20" t="s">
        <v>83</v>
      </c>
      <c r="AY159" s="20" t="s">
        <v>200</v>
      </c>
      <c r="BE159" s="144">
        <f>IF(U159="základná",N159,0)</f>
        <v>0</v>
      </c>
      <c r="BF159" s="144">
        <f>IF(U159="znížená",N159,0)</f>
        <v>0</v>
      </c>
      <c r="BG159" s="144">
        <f>IF(U159="zákl. prenesená",N159,0)</f>
        <v>0</v>
      </c>
      <c r="BH159" s="144">
        <f>IF(U159="zníž. prenesená",N159,0)</f>
        <v>0</v>
      </c>
      <c r="BI159" s="144">
        <f>IF(U159="nulová",N159,0)</f>
        <v>0</v>
      </c>
      <c r="BJ159" s="20" t="s">
        <v>88</v>
      </c>
      <c r="BK159" s="144">
        <f>ROUND(L159*K159,2)</f>
        <v>0</v>
      </c>
      <c r="BL159" s="20" t="s">
        <v>205</v>
      </c>
      <c r="BM159" s="20" t="s">
        <v>286</v>
      </c>
    </row>
    <row r="160" spans="2:65" s="1" customFormat="1" ht="25.5" customHeight="1">
      <c r="B160" s="179"/>
      <c r="C160" s="213" t="s">
        <v>287</v>
      </c>
      <c r="D160" s="213" t="s">
        <v>201</v>
      </c>
      <c r="E160" s="214" t="s">
        <v>411</v>
      </c>
      <c r="F160" s="215" t="s">
        <v>737</v>
      </c>
      <c r="G160" s="215"/>
      <c r="H160" s="215"/>
      <c r="I160" s="215"/>
      <c r="J160" s="216" t="s">
        <v>364</v>
      </c>
      <c r="K160" s="218">
        <v>0</v>
      </c>
      <c r="L160" s="218">
        <v>0</v>
      </c>
      <c r="M160" s="218"/>
      <c r="N160" s="217">
        <f>ROUND(L160*K160,2)</f>
        <v>0</v>
      </c>
      <c r="O160" s="217"/>
      <c r="P160" s="217"/>
      <c r="Q160" s="217"/>
      <c r="R160" s="183"/>
      <c r="T160" s="219" t="s">
        <v>5</v>
      </c>
      <c r="U160" s="54" t="s">
        <v>43</v>
      </c>
      <c r="V160" s="45"/>
      <c r="W160" s="220">
        <f>V160*K160</f>
        <v>0</v>
      </c>
      <c r="X160" s="220">
        <v>0</v>
      </c>
      <c r="Y160" s="220">
        <f>X160*K160</f>
        <v>0</v>
      </c>
      <c r="Z160" s="220">
        <v>0</v>
      </c>
      <c r="AA160" s="221">
        <f>Z160*K160</f>
        <v>0</v>
      </c>
      <c r="AR160" s="20" t="s">
        <v>205</v>
      </c>
      <c r="AT160" s="20" t="s">
        <v>201</v>
      </c>
      <c r="AU160" s="20" t="s">
        <v>83</v>
      </c>
      <c r="AY160" s="20" t="s">
        <v>200</v>
      </c>
      <c r="BE160" s="144">
        <f>IF(U160="základná",N160,0)</f>
        <v>0</v>
      </c>
      <c r="BF160" s="144">
        <f>IF(U160="znížená",N160,0)</f>
        <v>0</v>
      </c>
      <c r="BG160" s="144">
        <f>IF(U160="zákl. prenesená",N160,0)</f>
        <v>0</v>
      </c>
      <c r="BH160" s="144">
        <f>IF(U160="zníž. prenesená",N160,0)</f>
        <v>0</v>
      </c>
      <c r="BI160" s="144">
        <f>IF(U160="nulová",N160,0)</f>
        <v>0</v>
      </c>
      <c r="BJ160" s="20" t="s">
        <v>88</v>
      </c>
      <c r="BK160" s="144">
        <f>ROUND(L160*K160,2)</f>
        <v>0</v>
      </c>
      <c r="BL160" s="20" t="s">
        <v>205</v>
      </c>
      <c r="BM160" s="20" t="s">
        <v>290</v>
      </c>
    </row>
    <row r="161" spans="2:63" s="9" customFormat="1" ht="37.4" customHeight="1">
      <c r="B161" s="201"/>
      <c r="C161" s="202"/>
      <c r="D161" s="203" t="s">
        <v>688</v>
      </c>
      <c r="E161" s="203"/>
      <c r="F161" s="203"/>
      <c r="G161" s="203"/>
      <c r="H161" s="203"/>
      <c r="I161" s="203"/>
      <c r="J161" s="203"/>
      <c r="K161" s="203"/>
      <c r="L161" s="203"/>
      <c r="M161" s="203"/>
      <c r="N161" s="222">
        <f>BK161</f>
        <v>0</v>
      </c>
      <c r="O161" s="223"/>
      <c r="P161" s="223"/>
      <c r="Q161" s="223"/>
      <c r="R161" s="206"/>
      <c r="T161" s="207"/>
      <c r="U161" s="202"/>
      <c r="V161" s="202"/>
      <c r="W161" s="208">
        <f>W162</f>
        <v>0</v>
      </c>
      <c r="X161" s="202"/>
      <c r="Y161" s="208">
        <f>Y162</f>
        <v>0</v>
      </c>
      <c r="Z161" s="202"/>
      <c r="AA161" s="209">
        <f>AA162</f>
        <v>0</v>
      </c>
      <c r="AR161" s="210" t="s">
        <v>83</v>
      </c>
      <c r="AT161" s="211" t="s">
        <v>75</v>
      </c>
      <c r="AU161" s="211" t="s">
        <v>76</v>
      </c>
      <c r="AY161" s="210" t="s">
        <v>200</v>
      </c>
      <c r="BK161" s="212">
        <f>BK162</f>
        <v>0</v>
      </c>
    </row>
    <row r="162" spans="2:65" s="1" customFormat="1" ht="16.5" customHeight="1">
      <c r="B162" s="179"/>
      <c r="C162" s="213" t="s">
        <v>248</v>
      </c>
      <c r="D162" s="213" t="s">
        <v>201</v>
      </c>
      <c r="E162" s="214" t="s">
        <v>738</v>
      </c>
      <c r="F162" s="215" t="s">
        <v>739</v>
      </c>
      <c r="G162" s="215"/>
      <c r="H162" s="215"/>
      <c r="I162" s="215"/>
      <c r="J162" s="216" t="s">
        <v>208</v>
      </c>
      <c r="K162" s="217">
        <v>83.8</v>
      </c>
      <c r="L162" s="218">
        <v>0</v>
      </c>
      <c r="M162" s="218"/>
      <c r="N162" s="217">
        <f>ROUND(L162*K162,2)</f>
        <v>0</v>
      </c>
      <c r="O162" s="217"/>
      <c r="P162" s="217"/>
      <c r="Q162" s="217"/>
      <c r="R162" s="183"/>
      <c r="T162" s="219" t="s">
        <v>5</v>
      </c>
      <c r="U162" s="54" t="s">
        <v>43</v>
      </c>
      <c r="V162" s="45"/>
      <c r="W162" s="220">
        <f>V162*K162</f>
        <v>0</v>
      </c>
      <c r="X162" s="220">
        <v>0</v>
      </c>
      <c r="Y162" s="220">
        <f>X162*K162</f>
        <v>0</v>
      </c>
      <c r="Z162" s="220">
        <v>0</v>
      </c>
      <c r="AA162" s="221">
        <f>Z162*K162</f>
        <v>0</v>
      </c>
      <c r="AR162" s="20" t="s">
        <v>205</v>
      </c>
      <c r="AT162" s="20" t="s">
        <v>201</v>
      </c>
      <c r="AU162" s="20" t="s">
        <v>83</v>
      </c>
      <c r="AY162" s="20" t="s">
        <v>200</v>
      </c>
      <c r="BE162" s="144">
        <f>IF(U162="základná",N162,0)</f>
        <v>0</v>
      </c>
      <c r="BF162" s="144">
        <f>IF(U162="znížená",N162,0)</f>
        <v>0</v>
      </c>
      <c r="BG162" s="144">
        <f>IF(U162="zákl. prenesená",N162,0)</f>
        <v>0</v>
      </c>
      <c r="BH162" s="144">
        <f>IF(U162="zníž. prenesená",N162,0)</f>
        <v>0</v>
      </c>
      <c r="BI162" s="144">
        <f>IF(U162="nulová",N162,0)</f>
        <v>0</v>
      </c>
      <c r="BJ162" s="20" t="s">
        <v>88</v>
      </c>
      <c r="BK162" s="144">
        <f>ROUND(L162*K162,2)</f>
        <v>0</v>
      </c>
      <c r="BL162" s="20" t="s">
        <v>205</v>
      </c>
      <c r="BM162" s="20" t="s">
        <v>293</v>
      </c>
    </row>
    <row r="163" spans="2:63" s="9" customFormat="1" ht="37.4" customHeight="1">
      <c r="B163" s="201"/>
      <c r="C163" s="202"/>
      <c r="D163" s="203" t="s">
        <v>176</v>
      </c>
      <c r="E163" s="203"/>
      <c r="F163" s="203"/>
      <c r="G163" s="203"/>
      <c r="H163" s="203"/>
      <c r="I163" s="203"/>
      <c r="J163" s="203"/>
      <c r="K163" s="203"/>
      <c r="L163" s="203"/>
      <c r="M163" s="203"/>
      <c r="N163" s="222">
        <f>BK163</f>
        <v>0</v>
      </c>
      <c r="O163" s="223"/>
      <c r="P163" s="223"/>
      <c r="Q163" s="223"/>
      <c r="R163" s="206"/>
      <c r="T163" s="207"/>
      <c r="U163" s="202"/>
      <c r="V163" s="202"/>
      <c r="W163" s="208">
        <f>SUM(W164:W165)</f>
        <v>0</v>
      </c>
      <c r="X163" s="202"/>
      <c r="Y163" s="208">
        <f>SUM(Y164:Y165)</f>
        <v>0</v>
      </c>
      <c r="Z163" s="202"/>
      <c r="AA163" s="209">
        <f>SUM(AA164:AA165)</f>
        <v>0</v>
      </c>
      <c r="AR163" s="210" t="s">
        <v>83</v>
      </c>
      <c r="AT163" s="211" t="s">
        <v>75</v>
      </c>
      <c r="AU163" s="211" t="s">
        <v>76</v>
      </c>
      <c r="AY163" s="210" t="s">
        <v>200</v>
      </c>
      <c r="BK163" s="212">
        <f>SUM(BK164:BK165)</f>
        <v>0</v>
      </c>
    </row>
    <row r="164" spans="2:65" s="1" customFormat="1" ht="25.5" customHeight="1">
      <c r="B164" s="179"/>
      <c r="C164" s="213" t="s">
        <v>294</v>
      </c>
      <c r="D164" s="213" t="s">
        <v>201</v>
      </c>
      <c r="E164" s="214" t="s">
        <v>418</v>
      </c>
      <c r="F164" s="215" t="s">
        <v>740</v>
      </c>
      <c r="G164" s="215"/>
      <c r="H164" s="215"/>
      <c r="I164" s="215"/>
      <c r="J164" s="216" t="s">
        <v>251</v>
      </c>
      <c r="K164" s="217">
        <v>54</v>
      </c>
      <c r="L164" s="218">
        <v>0</v>
      </c>
      <c r="M164" s="218"/>
      <c r="N164" s="217">
        <f>ROUND(L164*K164,2)</f>
        <v>0</v>
      </c>
      <c r="O164" s="217"/>
      <c r="P164" s="217"/>
      <c r="Q164" s="217"/>
      <c r="R164" s="183"/>
      <c r="T164" s="219" t="s">
        <v>5</v>
      </c>
      <c r="U164" s="54" t="s">
        <v>43</v>
      </c>
      <c r="V164" s="45"/>
      <c r="W164" s="220">
        <f>V164*K164</f>
        <v>0</v>
      </c>
      <c r="X164" s="220">
        <v>0</v>
      </c>
      <c r="Y164" s="220">
        <f>X164*K164</f>
        <v>0</v>
      </c>
      <c r="Z164" s="220">
        <v>0</v>
      </c>
      <c r="AA164" s="221">
        <f>Z164*K164</f>
        <v>0</v>
      </c>
      <c r="AR164" s="20" t="s">
        <v>205</v>
      </c>
      <c r="AT164" s="20" t="s">
        <v>201</v>
      </c>
      <c r="AU164" s="20" t="s">
        <v>83</v>
      </c>
      <c r="AY164" s="20" t="s">
        <v>200</v>
      </c>
      <c r="BE164" s="144">
        <f>IF(U164="základná",N164,0)</f>
        <v>0</v>
      </c>
      <c r="BF164" s="144">
        <f>IF(U164="znížená",N164,0)</f>
        <v>0</v>
      </c>
      <c r="BG164" s="144">
        <f>IF(U164="zákl. prenesená",N164,0)</f>
        <v>0</v>
      </c>
      <c r="BH164" s="144">
        <f>IF(U164="zníž. prenesená",N164,0)</f>
        <v>0</v>
      </c>
      <c r="BI164" s="144">
        <f>IF(U164="nulová",N164,0)</f>
        <v>0</v>
      </c>
      <c r="BJ164" s="20" t="s">
        <v>88</v>
      </c>
      <c r="BK164" s="144">
        <f>ROUND(L164*K164,2)</f>
        <v>0</v>
      </c>
      <c r="BL164" s="20" t="s">
        <v>205</v>
      </c>
      <c r="BM164" s="20" t="s">
        <v>297</v>
      </c>
    </row>
    <row r="165" spans="2:65" s="1" customFormat="1" ht="16.5" customHeight="1">
      <c r="B165" s="179"/>
      <c r="C165" s="213" t="s">
        <v>252</v>
      </c>
      <c r="D165" s="213" t="s">
        <v>201</v>
      </c>
      <c r="E165" s="214" t="s">
        <v>439</v>
      </c>
      <c r="F165" s="215" t="s">
        <v>440</v>
      </c>
      <c r="G165" s="215"/>
      <c r="H165" s="215"/>
      <c r="I165" s="215"/>
      <c r="J165" s="216" t="s">
        <v>441</v>
      </c>
      <c r="K165" s="217">
        <v>56.7</v>
      </c>
      <c r="L165" s="218">
        <v>0</v>
      </c>
      <c r="M165" s="218"/>
      <c r="N165" s="217">
        <f>ROUND(L165*K165,2)</f>
        <v>0</v>
      </c>
      <c r="O165" s="217"/>
      <c r="P165" s="217"/>
      <c r="Q165" s="217"/>
      <c r="R165" s="183"/>
      <c r="T165" s="219" t="s">
        <v>5</v>
      </c>
      <c r="U165" s="54" t="s">
        <v>43</v>
      </c>
      <c r="V165" s="45"/>
      <c r="W165" s="220">
        <f>V165*K165</f>
        <v>0</v>
      </c>
      <c r="X165" s="220">
        <v>0</v>
      </c>
      <c r="Y165" s="220">
        <f>X165*K165</f>
        <v>0</v>
      </c>
      <c r="Z165" s="220">
        <v>0</v>
      </c>
      <c r="AA165" s="221">
        <f>Z165*K165</f>
        <v>0</v>
      </c>
      <c r="AR165" s="20" t="s">
        <v>205</v>
      </c>
      <c r="AT165" s="20" t="s">
        <v>201</v>
      </c>
      <c r="AU165" s="20" t="s">
        <v>83</v>
      </c>
      <c r="AY165" s="20" t="s">
        <v>200</v>
      </c>
      <c r="BE165" s="144">
        <f>IF(U165="základná",N165,0)</f>
        <v>0</v>
      </c>
      <c r="BF165" s="144">
        <f>IF(U165="znížená",N165,0)</f>
        <v>0</v>
      </c>
      <c r="BG165" s="144">
        <f>IF(U165="zákl. prenesená",N165,0)</f>
        <v>0</v>
      </c>
      <c r="BH165" s="144">
        <f>IF(U165="zníž. prenesená",N165,0)</f>
        <v>0</v>
      </c>
      <c r="BI165" s="144">
        <f>IF(U165="nulová",N165,0)</f>
        <v>0</v>
      </c>
      <c r="BJ165" s="20" t="s">
        <v>88</v>
      </c>
      <c r="BK165" s="144">
        <f>ROUND(L165*K165,2)</f>
        <v>0</v>
      </c>
      <c r="BL165" s="20" t="s">
        <v>205</v>
      </c>
      <c r="BM165" s="20" t="s">
        <v>300</v>
      </c>
    </row>
    <row r="166" spans="2:63" s="1" customFormat="1" ht="49.9" customHeight="1">
      <c r="B166" s="44"/>
      <c r="C166" s="45"/>
      <c r="D166" s="203" t="s">
        <v>447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224">
        <f>BK166</f>
        <v>0</v>
      </c>
      <c r="O166" s="225"/>
      <c r="P166" s="225"/>
      <c r="Q166" s="225"/>
      <c r="R166" s="46"/>
      <c r="T166" s="226"/>
      <c r="U166" s="70"/>
      <c r="V166" s="70"/>
      <c r="W166" s="70"/>
      <c r="X166" s="70"/>
      <c r="Y166" s="70"/>
      <c r="Z166" s="70"/>
      <c r="AA166" s="72"/>
      <c r="AT166" s="20" t="s">
        <v>75</v>
      </c>
      <c r="AU166" s="20" t="s">
        <v>76</v>
      </c>
      <c r="AY166" s="20" t="s">
        <v>448</v>
      </c>
      <c r="BK166" s="144">
        <v>0</v>
      </c>
    </row>
    <row r="167" spans="2:18" s="1" customFormat="1" ht="6.95" customHeight="1">
      <c r="B167" s="73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5"/>
    </row>
  </sheetData>
  <mergeCells count="171">
    <mergeCell ref="D104:H104"/>
    <mergeCell ref="D102:H102"/>
    <mergeCell ref="D103:H103"/>
    <mergeCell ref="D105:H105"/>
    <mergeCell ref="D106:H106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F164:I164"/>
    <mergeCell ref="F162:I162"/>
    <mergeCell ref="F165:I165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F129:I129"/>
    <mergeCell ref="L126:M126"/>
    <mergeCell ref="N126:Q126"/>
    <mergeCell ref="L129:M129"/>
    <mergeCell ref="N129:Q129"/>
    <mergeCell ref="L130:M130"/>
    <mergeCell ref="N130:Q130"/>
    <mergeCell ref="L131:M131"/>
    <mergeCell ref="N131:Q131"/>
    <mergeCell ref="L132:M132"/>
    <mergeCell ref="N132:Q132"/>
    <mergeCell ref="L133:M133"/>
    <mergeCell ref="N133:Q133"/>
    <mergeCell ref="N127:Q127"/>
    <mergeCell ref="N128:Q128"/>
    <mergeCell ref="F130:I130"/>
    <mergeCell ref="F133:I133"/>
    <mergeCell ref="F131:I131"/>
    <mergeCell ref="F132:I132"/>
    <mergeCell ref="F135:I135"/>
    <mergeCell ref="L135:M135"/>
    <mergeCell ref="N135:Q135"/>
    <mergeCell ref="F136:I136"/>
    <mergeCell ref="L136:M136"/>
    <mergeCell ref="N136:Q136"/>
    <mergeCell ref="L137:M137"/>
    <mergeCell ref="N137:Q137"/>
    <mergeCell ref="L138:M138"/>
    <mergeCell ref="N138:Q138"/>
    <mergeCell ref="N134:Q134"/>
    <mergeCell ref="L151:M151"/>
    <mergeCell ref="L147:M147"/>
    <mergeCell ref="L144:M144"/>
    <mergeCell ref="L145:M145"/>
    <mergeCell ref="L149:M149"/>
    <mergeCell ref="L153:M153"/>
    <mergeCell ref="L154:M154"/>
    <mergeCell ref="L155:M155"/>
    <mergeCell ref="L156:M156"/>
    <mergeCell ref="L158:M158"/>
    <mergeCell ref="L159:M159"/>
    <mergeCell ref="L160:M160"/>
    <mergeCell ref="L162:M162"/>
    <mergeCell ref="L164:M164"/>
    <mergeCell ref="L165:M165"/>
    <mergeCell ref="F137:I137"/>
    <mergeCell ref="F140:I140"/>
    <mergeCell ref="F138:I138"/>
    <mergeCell ref="N156:Q156"/>
    <mergeCell ref="N153:Q153"/>
    <mergeCell ref="N154:Q154"/>
    <mergeCell ref="N155:Q155"/>
    <mergeCell ref="N158:Q158"/>
    <mergeCell ref="N159:Q159"/>
    <mergeCell ref="N160:Q160"/>
    <mergeCell ref="N162:Q162"/>
    <mergeCell ref="N164:Q164"/>
    <mergeCell ref="N165:Q165"/>
    <mergeCell ref="N157:Q157"/>
    <mergeCell ref="N161:Q161"/>
    <mergeCell ref="N163:Q163"/>
    <mergeCell ref="N166:Q166"/>
    <mergeCell ref="N151:Q151"/>
    <mergeCell ref="N149:Q149"/>
    <mergeCell ref="N148:Q148"/>
    <mergeCell ref="N150:Q150"/>
    <mergeCell ref="N152:Q152"/>
    <mergeCell ref="F141:I141"/>
    <mergeCell ref="F144:I144"/>
    <mergeCell ref="F142:I142"/>
    <mergeCell ref="F143:I143"/>
    <mergeCell ref="F145:I145"/>
    <mergeCell ref="F147:I147"/>
    <mergeCell ref="F149:I149"/>
    <mergeCell ref="F151:I151"/>
    <mergeCell ref="F153:I153"/>
    <mergeCell ref="F154:I154"/>
    <mergeCell ref="F155:I155"/>
    <mergeCell ref="F156:I156"/>
    <mergeCell ref="F158:I158"/>
    <mergeCell ref="F159:I159"/>
    <mergeCell ref="F160:I160"/>
    <mergeCell ref="N139:Q139"/>
    <mergeCell ref="L140:M140"/>
    <mergeCell ref="N140:Q140"/>
    <mergeCell ref="L141:M141"/>
    <mergeCell ref="N141:Q141"/>
    <mergeCell ref="L142:M142"/>
    <mergeCell ref="N142:Q142"/>
    <mergeCell ref="L143:M143"/>
    <mergeCell ref="N143:Q143"/>
    <mergeCell ref="N144:Q144"/>
    <mergeCell ref="N145:Q145"/>
    <mergeCell ref="N147:Q147"/>
    <mergeCell ref="N146:Q146"/>
  </mergeCell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107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151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741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N101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(SUM(BE101:BE108)+SUM(BE127:BE165))</f>
        <v>0</v>
      </c>
      <c r="I33" s="45"/>
      <c r="J33" s="45"/>
      <c r="K33" s="45"/>
      <c r="L33" s="45"/>
      <c r="M33" s="162">
        <f>ROUND((SUM(BE101:BE108)+SUM(BE127:BE165)),2)*F33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(SUM(BF101:BF108)+SUM(BF127:BF165))</f>
        <v>0</v>
      </c>
      <c r="I34" s="45"/>
      <c r="J34" s="45"/>
      <c r="K34" s="45"/>
      <c r="L34" s="45"/>
      <c r="M34" s="162">
        <f>ROUND((SUM(BF101:BF108)+SUM(BF127:BF165)),2)*F34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(SUM(BG101:BG108)+SUM(BG127:BG165))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(SUM(BH101:BH108)+SUM(BH127:BH165))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(SUM(BI101:BI108)+SUM(BI127:BI165))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151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01-07 - 07 - Dofermentor - 22/6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N127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161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N128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162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N134</f>
        <v>0</v>
      </c>
      <c r="O91" s="172"/>
      <c r="P91" s="172"/>
      <c r="Q91" s="172"/>
      <c r="R91" s="175"/>
    </row>
    <row r="92" spans="2:18" s="7" customFormat="1" ht="24.95" customHeight="1">
      <c r="B92" s="171"/>
      <c r="C92" s="172"/>
      <c r="D92" s="173" t="s">
        <v>742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4">
        <f>N139</f>
        <v>0</v>
      </c>
      <c r="O92" s="172"/>
      <c r="P92" s="172"/>
      <c r="Q92" s="172"/>
      <c r="R92" s="175"/>
    </row>
    <row r="93" spans="2:18" s="7" customFormat="1" ht="24.95" customHeight="1">
      <c r="B93" s="171"/>
      <c r="C93" s="172"/>
      <c r="D93" s="173" t="s">
        <v>685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4">
        <f>N146</f>
        <v>0</v>
      </c>
      <c r="O93" s="172"/>
      <c r="P93" s="172"/>
      <c r="Q93" s="172"/>
      <c r="R93" s="175"/>
    </row>
    <row r="94" spans="2:18" s="7" customFormat="1" ht="24.95" customHeight="1">
      <c r="B94" s="171"/>
      <c r="C94" s="172"/>
      <c r="D94" s="173" t="s">
        <v>686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N148</f>
        <v>0</v>
      </c>
      <c r="O94" s="172"/>
      <c r="P94" s="172"/>
      <c r="Q94" s="172"/>
      <c r="R94" s="175"/>
    </row>
    <row r="95" spans="2:18" s="7" customFormat="1" ht="24.95" customHeight="1">
      <c r="B95" s="171"/>
      <c r="C95" s="172"/>
      <c r="D95" s="173" t="s">
        <v>170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N150</f>
        <v>0</v>
      </c>
      <c r="O95" s="172"/>
      <c r="P95" s="172"/>
      <c r="Q95" s="172"/>
      <c r="R95" s="175"/>
    </row>
    <row r="96" spans="2:18" s="7" customFormat="1" ht="24.95" customHeight="1">
      <c r="B96" s="171"/>
      <c r="C96" s="172"/>
      <c r="D96" s="173" t="s">
        <v>687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4">
        <f>N152</f>
        <v>0</v>
      </c>
      <c r="O96" s="172"/>
      <c r="P96" s="172"/>
      <c r="Q96" s="172"/>
      <c r="R96" s="175"/>
    </row>
    <row r="97" spans="2:18" s="7" customFormat="1" ht="24.95" customHeight="1">
      <c r="B97" s="171"/>
      <c r="C97" s="172"/>
      <c r="D97" s="173" t="s">
        <v>174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4">
        <f>N157</f>
        <v>0</v>
      </c>
      <c r="O97" s="172"/>
      <c r="P97" s="172"/>
      <c r="Q97" s="172"/>
      <c r="R97" s="175"/>
    </row>
    <row r="98" spans="2:18" s="7" customFormat="1" ht="24.95" customHeight="1">
      <c r="B98" s="171"/>
      <c r="C98" s="172"/>
      <c r="D98" s="173" t="s">
        <v>688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4">
        <f>N161</f>
        <v>0</v>
      </c>
      <c r="O98" s="172"/>
      <c r="P98" s="172"/>
      <c r="Q98" s="172"/>
      <c r="R98" s="175"/>
    </row>
    <row r="99" spans="2:18" s="7" customFormat="1" ht="24.95" customHeight="1">
      <c r="B99" s="171"/>
      <c r="C99" s="172"/>
      <c r="D99" s="173" t="s">
        <v>176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4">
        <f>N163</f>
        <v>0</v>
      </c>
      <c r="O99" s="172"/>
      <c r="P99" s="172"/>
      <c r="Q99" s="172"/>
      <c r="R99" s="175"/>
    </row>
    <row r="100" spans="2:18" s="1" customFormat="1" ht="21.8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</row>
    <row r="101" spans="2:21" s="1" customFormat="1" ht="29.25" customHeight="1">
      <c r="B101" s="44"/>
      <c r="C101" s="169" t="s">
        <v>177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170">
        <f>ROUND(N102+N103+N104+N105+N106+N107,2)</f>
        <v>0</v>
      </c>
      <c r="O101" s="176"/>
      <c r="P101" s="176"/>
      <c r="Q101" s="176"/>
      <c r="R101" s="46"/>
      <c r="T101" s="177"/>
      <c r="U101" s="178" t="s">
        <v>40</v>
      </c>
    </row>
    <row r="102" spans="2:65" s="1" customFormat="1" ht="18" customHeight="1">
      <c r="B102" s="179"/>
      <c r="C102" s="180"/>
      <c r="D102" s="145" t="s">
        <v>178</v>
      </c>
      <c r="E102" s="181"/>
      <c r="F102" s="181"/>
      <c r="G102" s="181"/>
      <c r="H102" s="181"/>
      <c r="I102" s="180"/>
      <c r="J102" s="180"/>
      <c r="K102" s="180"/>
      <c r="L102" s="180"/>
      <c r="M102" s="180"/>
      <c r="N102" s="140">
        <f>ROUND(N89*T102,2)</f>
        <v>0</v>
      </c>
      <c r="O102" s="182"/>
      <c r="P102" s="182"/>
      <c r="Q102" s="182"/>
      <c r="R102" s="183"/>
      <c r="S102" s="184"/>
      <c r="T102" s="185"/>
      <c r="U102" s="186" t="s">
        <v>43</v>
      </c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7" t="s">
        <v>179</v>
      </c>
      <c r="AZ102" s="184"/>
      <c r="BA102" s="184"/>
      <c r="BB102" s="184"/>
      <c r="BC102" s="184"/>
      <c r="BD102" s="184"/>
      <c r="BE102" s="188">
        <f>IF(U102="základná",N102,0)</f>
        <v>0</v>
      </c>
      <c r="BF102" s="188">
        <f>IF(U102="znížená",N102,0)</f>
        <v>0</v>
      </c>
      <c r="BG102" s="188">
        <f>IF(U102="zákl. prenesená",N102,0)</f>
        <v>0</v>
      </c>
      <c r="BH102" s="188">
        <f>IF(U102="zníž. prenesená",N102,0)</f>
        <v>0</v>
      </c>
      <c r="BI102" s="188">
        <f>IF(U102="nulová",N102,0)</f>
        <v>0</v>
      </c>
      <c r="BJ102" s="187" t="s">
        <v>88</v>
      </c>
      <c r="BK102" s="184"/>
      <c r="BL102" s="184"/>
      <c r="BM102" s="184"/>
    </row>
    <row r="103" spans="2:65" s="1" customFormat="1" ht="18" customHeight="1">
      <c r="B103" s="179"/>
      <c r="C103" s="180"/>
      <c r="D103" s="145" t="s">
        <v>180</v>
      </c>
      <c r="E103" s="181"/>
      <c r="F103" s="181"/>
      <c r="G103" s="181"/>
      <c r="H103" s="181"/>
      <c r="I103" s="180"/>
      <c r="J103" s="180"/>
      <c r="K103" s="180"/>
      <c r="L103" s="180"/>
      <c r="M103" s="180"/>
      <c r="N103" s="140">
        <f>ROUND(N89*T103,2)</f>
        <v>0</v>
      </c>
      <c r="O103" s="182"/>
      <c r="P103" s="182"/>
      <c r="Q103" s="182"/>
      <c r="R103" s="183"/>
      <c r="S103" s="184"/>
      <c r="T103" s="185"/>
      <c r="U103" s="186" t="s">
        <v>43</v>
      </c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7" t="s">
        <v>179</v>
      </c>
      <c r="AZ103" s="184"/>
      <c r="BA103" s="184"/>
      <c r="BB103" s="184"/>
      <c r="BC103" s="184"/>
      <c r="BD103" s="184"/>
      <c r="BE103" s="188">
        <f>IF(U103="základná",N103,0)</f>
        <v>0</v>
      </c>
      <c r="BF103" s="188">
        <f>IF(U103="znížená",N103,0)</f>
        <v>0</v>
      </c>
      <c r="BG103" s="188">
        <f>IF(U103="zákl. prenesená",N103,0)</f>
        <v>0</v>
      </c>
      <c r="BH103" s="188">
        <f>IF(U103="zníž. prenesená",N103,0)</f>
        <v>0</v>
      </c>
      <c r="BI103" s="188">
        <f>IF(U103="nulová",N103,0)</f>
        <v>0</v>
      </c>
      <c r="BJ103" s="187" t="s">
        <v>88</v>
      </c>
      <c r="BK103" s="184"/>
      <c r="BL103" s="184"/>
      <c r="BM103" s="184"/>
    </row>
    <row r="104" spans="2:65" s="1" customFormat="1" ht="18" customHeight="1">
      <c r="B104" s="179"/>
      <c r="C104" s="180"/>
      <c r="D104" s="145" t="s">
        <v>181</v>
      </c>
      <c r="E104" s="181"/>
      <c r="F104" s="181"/>
      <c r="G104" s="181"/>
      <c r="H104" s="181"/>
      <c r="I104" s="180"/>
      <c r="J104" s="180"/>
      <c r="K104" s="180"/>
      <c r="L104" s="180"/>
      <c r="M104" s="180"/>
      <c r="N104" s="140">
        <f>ROUND(N89*T104,2)</f>
        <v>0</v>
      </c>
      <c r="O104" s="182"/>
      <c r="P104" s="182"/>
      <c r="Q104" s="182"/>
      <c r="R104" s="183"/>
      <c r="S104" s="184"/>
      <c r="T104" s="185"/>
      <c r="U104" s="186" t="s">
        <v>43</v>
      </c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7" t="s">
        <v>179</v>
      </c>
      <c r="AZ104" s="184"/>
      <c r="BA104" s="184"/>
      <c r="BB104" s="184"/>
      <c r="BC104" s="184"/>
      <c r="BD104" s="184"/>
      <c r="BE104" s="188">
        <f>IF(U104="základná",N104,0)</f>
        <v>0</v>
      </c>
      <c r="BF104" s="188">
        <f>IF(U104="znížená",N104,0)</f>
        <v>0</v>
      </c>
      <c r="BG104" s="188">
        <f>IF(U104="zákl. prenesená",N104,0)</f>
        <v>0</v>
      </c>
      <c r="BH104" s="188">
        <f>IF(U104="zníž. prenesená",N104,0)</f>
        <v>0</v>
      </c>
      <c r="BI104" s="188">
        <f>IF(U104="nulová",N104,0)</f>
        <v>0</v>
      </c>
      <c r="BJ104" s="187" t="s">
        <v>88</v>
      </c>
      <c r="BK104" s="184"/>
      <c r="BL104" s="184"/>
      <c r="BM104" s="184"/>
    </row>
    <row r="105" spans="2:65" s="1" customFormat="1" ht="18" customHeight="1">
      <c r="B105" s="179"/>
      <c r="C105" s="180"/>
      <c r="D105" s="145" t="s">
        <v>182</v>
      </c>
      <c r="E105" s="181"/>
      <c r="F105" s="181"/>
      <c r="G105" s="181"/>
      <c r="H105" s="181"/>
      <c r="I105" s="180"/>
      <c r="J105" s="180"/>
      <c r="K105" s="180"/>
      <c r="L105" s="180"/>
      <c r="M105" s="180"/>
      <c r="N105" s="140">
        <f>ROUND(N89*T105,2)</f>
        <v>0</v>
      </c>
      <c r="O105" s="182"/>
      <c r="P105" s="182"/>
      <c r="Q105" s="182"/>
      <c r="R105" s="183"/>
      <c r="S105" s="184"/>
      <c r="T105" s="185"/>
      <c r="U105" s="186" t="s">
        <v>43</v>
      </c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7" t="s">
        <v>179</v>
      </c>
      <c r="AZ105" s="184"/>
      <c r="BA105" s="184"/>
      <c r="BB105" s="184"/>
      <c r="BC105" s="184"/>
      <c r="BD105" s="184"/>
      <c r="BE105" s="188">
        <f>IF(U105="základná",N105,0)</f>
        <v>0</v>
      </c>
      <c r="BF105" s="188">
        <f>IF(U105="znížená",N105,0)</f>
        <v>0</v>
      </c>
      <c r="BG105" s="188">
        <f>IF(U105="zákl. prenesená",N105,0)</f>
        <v>0</v>
      </c>
      <c r="BH105" s="188">
        <f>IF(U105="zníž. prenesená",N105,0)</f>
        <v>0</v>
      </c>
      <c r="BI105" s="188">
        <f>IF(U105="nulová",N105,0)</f>
        <v>0</v>
      </c>
      <c r="BJ105" s="187" t="s">
        <v>88</v>
      </c>
      <c r="BK105" s="184"/>
      <c r="BL105" s="184"/>
      <c r="BM105" s="184"/>
    </row>
    <row r="106" spans="2:65" s="1" customFormat="1" ht="18" customHeight="1">
      <c r="B106" s="179"/>
      <c r="C106" s="180"/>
      <c r="D106" s="145" t="s">
        <v>183</v>
      </c>
      <c r="E106" s="181"/>
      <c r="F106" s="181"/>
      <c r="G106" s="181"/>
      <c r="H106" s="181"/>
      <c r="I106" s="180"/>
      <c r="J106" s="180"/>
      <c r="K106" s="180"/>
      <c r="L106" s="180"/>
      <c r="M106" s="180"/>
      <c r="N106" s="140">
        <f>ROUND(N89*T106,2)</f>
        <v>0</v>
      </c>
      <c r="O106" s="182"/>
      <c r="P106" s="182"/>
      <c r="Q106" s="182"/>
      <c r="R106" s="183"/>
      <c r="S106" s="184"/>
      <c r="T106" s="185"/>
      <c r="U106" s="186" t="s">
        <v>43</v>
      </c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7" t="s">
        <v>179</v>
      </c>
      <c r="AZ106" s="184"/>
      <c r="BA106" s="184"/>
      <c r="BB106" s="184"/>
      <c r="BC106" s="184"/>
      <c r="BD106" s="184"/>
      <c r="BE106" s="188">
        <f>IF(U106="základná",N106,0)</f>
        <v>0</v>
      </c>
      <c r="BF106" s="188">
        <f>IF(U106="znížená",N106,0)</f>
        <v>0</v>
      </c>
      <c r="BG106" s="188">
        <f>IF(U106="zákl. prenesená",N106,0)</f>
        <v>0</v>
      </c>
      <c r="BH106" s="188">
        <f>IF(U106="zníž. prenesená",N106,0)</f>
        <v>0</v>
      </c>
      <c r="BI106" s="188">
        <f>IF(U106="nulová",N106,0)</f>
        <v>0</v>
      </c>
      <c r="BJ106" s="187" t="s">
        <v>88</v>
      </c>
      <c r="BK106" s="184"/>
      <c r="BL106" s="184"/>
      <c r="BM106" s="184"/>
    </row>
    <row r="107" spans="2:65" s="1" customFormat="1" ht="18" customHeight="1">
      <c r="B107" s="179"/>
      <c r="C107" s="180"/>
      <c r="D107" s="181" t="s">
        <v>184</v>
      </c>
      <c r="E107" s="180"/>
      <c r="F107" s="180"/>
      <c r="G107" s="180"/>
      <c r="H107" s="180"/>
      <c r="I107" s="180"/>
      <c r="J107" s="180"/>
      <c r="K107" s="180"/>
      <c r="L107" s="180"/>
      <c r="M107" s="180"/>
      <c r="N107" s="140">
        <f>ROUND(N89*T107,2)</f>
        <v>0</v>
      </c>
      <c r="O107" s="182"/>
      <c r="P107" s="182"/>
      <c r="Q107" s="182"/>
      <c r="R107" s="183"/>
      <c r="S107" s="184"/>
      <c r="T107" s="189"/>
      <c r="U107" s="190" t="s">
        <v>43</v>
      </c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7" t="s">
        <v>185</v>
      </c>
      <c r="AZ107" s="184"/>
      <c r="BA107" s="184"/>
      <c r="BB107" s="184"/>
      <c r="BC107" s="184"/>
      <c r="BD107" s="184"/>
      <c r="BE107" s="188">
        <f>IF(U107="základná",N107,0)</f>
        <v>0</v>
      </c>
      <c r="BF107" s="188">
        <f>IF(U107="znížená",N107,0)</f>
        <v>0</v>
      </c>
      <c r="BG107" s="188">
        <f>IF(U107="zákl. prenesená",N107,0)</f>
        <v>0</v>
      </c>
      <c r="BH107" s="188">
        <f>IF(U107="zníž. prenesená",N107,0)</f>
        <v>0</v>
      </c>
      <c r="BI107" s="188">
        <f>IF(U107="nulová",N107,0)</f>
        <v>0</v>
      </c>
      <c r="BJ107" s="187" t="s">
        <v>88</v>
      </c>
      <c r="BK107" s="184"/>
      <c r="BL107" s="184"/>
      <c r="BM107" s="184"/>
    </row>
    <row r="108" spans="2:18" s="1" customFormat="1" ht="13.5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1" customFormat="1" ht="29.25" customHeight="1">
      <c r="B109" s="44"/>
      <c r="C109" s="150" t="s">
        <v>143</v>
      </c>
      <c r="D109" s="151"/>
      <c r="E109" s="151"/>
      <c r="F109" s="151"/>
      <c r="G109" s="151"/>
      <c r="H109" s="151"/>
      <c r="I109" s="151"/>
      <c r="J109" s="151"/>
      <c r="K109" s="151"/>
      <c r="L109" s="152">
        <f>ROUND(SUM(N89+N101),2)</f>
        <v>0</v>
      </c>
      <c r="M109" s="152"/>
      <c r="N109" s="152"/>
      <c r="O109" s="152"/>
      <c r="P109" s="152"/>
      <c r="Q109" s="152"/>
      <c r="R109" s="46"/>
    </row>
    <row r="110" spans="2:18" s="1" customFormat="1" ht="6.95" customHeight="1"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5"/>
    </row>
    <row r="114" spans="2:18" s="1" customFormat="1" ht="6.95" customHeight="1"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8"/>
    </row>
    <row r="115" spans="2:18" s="1" customFormat="1" ht="36.95" customHeight="1">
      <c r="B115" s="44"/>
      <c r="C115" s="25" t="s">
        <v>186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6.9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30" customHeight="1">
      <c r="B117" s="44"/>
      <c r="C117" s="36" t="s">
        <v>17</v>
      </c>
      <c r="D117" s="45"/>
      <c r="E117" s="45"/>
      <c r="F117" s="155" t="str">
        <f>F6</f>
        <v>Poľnohospodárska bioplynová stanica Dvor Mikuláš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45"/>
      <c r="R117" s="46"/>
    </row>
    <row r="118" spans="2:18" ht="30" customHeight="1">
      <c r="B118" s="24"/>
      <c r="C118" s="36" t="s">
        <v>150</v>
      </c>
      <c r="D118" s="29"/>
      <c r="E118" s="29"/>
      <c r="F118" s="155" t="s">
        <v>151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7"/>
    </row>
    <row r="119" spans="2:18" s="1" customFormat="1" ht="36.95" customHeight="1">
      <c r="B119" s="44"/>
      <c r="C119" s="83" t="s">
        <v>152</v>
      </c>
      <c r="D119" s="45"/>
      <c r="E119" s="45"/>
      <c r="F119" s="85" t="str">
        <f>F8</f>
        <v>01-07 - 07 - Dofermentor - 22/6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pans="2:18" s="1" customFormat="1" ht="6.95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pans="2:18" s="1" customFormat="1" ht="18" customHeight="1">
      <c r="B121" s="44"/>
      <c r="C121" s="36" t="s">
        <v>21</v>
      </c>
      <c r="D121" s="45"/>
      <c r="E121" s="45"/>
      <c r="F121" s="31" t="str">
        <f>F10</f>
        <v>Dvor Mikuláš</v>
      </c>
      <c r="G121" s="45"/>
      <c r="H121" s="45"/>
      <c r="I121" s="45"/>
      <c r="J121" s="45"/>
      <c r="K121" s="36" t="s">
        <v>23</v>
      </c>
      <c r="L121" s="45"/>
      <c r="M121" s="88" t="str">
        <f>IF(O10="","",O10)</f>
        <v>7. 9. 2018</v>
      </c>
      <c r="N121" s="88"/>
      <c r="O121" s="88"/>
      <c r="P121" s="88"/>
      <c r="Q121" s="45"/>
      <c r="R121" s="46"/>
    </row>
    <row r="122" spans="2:18" s="1" customFormat="1" ht="6.95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pans="2:18" s="1" customFormat="1" ht="13.5">
      <c r="B123" s="44"/>
      <c r="C123" s="36" t="s">
        <v>25</v>
      </c>
      <c r="D123" s="45"/>
      <c r="E123" s="45"/>
      <c r="F123" s="31" t="str">
        <f>E13</f>
        <v>AGROCONTRACT Mikuláš a.s.,94655 Dubník</v>
      </c>
      <c r="G123" s="45"/>
      <c r="H123" s="45"/>
      <c r="I123" s="45"/>
      <c r="J123" s="45"/>
      <c r="K123" s="36" t="s">
        <v>31</v>
      </c>
      <c r="L123" s="45"/>
      <c r="M123" s="31" t="str">
        <f>E19</f>
        <v xml:space="preserve"> </v>
      </c>
      <c r="N123" s="31"/>
      <c r="O123" s="31"/>
      <c r="P123" s="31"/>
      <c r="Q123" s="31"/>
      <c r="R123" s="46"/>
    </row>
    <row r="124" spans="2:18" s="1" customFormat="1" ht="14.4" customHeight="1">
      <c r="B124" s="44"/>
      <c r="C124" s="36" t="s">
        <v>29</v>
      </c>
      <c r="D124" s="45"/>
      <c r="E124" s="45"/>
      <c r="F124" s="31" t="str">
        <f>IF(E16="","",E16)</f>
        <v>Rozpočet, výkaz výmer</v>
      </c>
      <c r="G124" s="45"/>
      <c r="H124" s="45"/>
      <c r="I124" s="45"/>
      <c r="J124" s="45"/>
      <c r="K124" s="36" t="s">
        <v>34</v>
      </c>
      <c r="L124" s="45"/>
      <c r="M124" s="31" t="str">
        <f>E22</f>
        <v>Szegheőová</v>
      </c>
      <c r="N124" s="31"/>
      <c r="O124" s="31"/>
      <c r="P124" s="31"/>
      <c r="Q124" s="31"/>
      <c r="R124" s="46"/>
    </row>
    <row r="125" spans="2:18" s="1" customFormat="1" ht="10.3" customHeight="1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</row>
    <row r="126" spans="2:27" s="8" customFormat="1" ht="29.25" customHeight="1">
      <c r="B126" s="191"/>
      <c r="C126" s="192" t="s">
        <v>187</v>
      </c>
      <c r="D126" s="193" t="s">
        <v>188</v>
      </c>
      <c r="E126" s="193" t="s">
        <v>58</v>
      </c>
      <c r="F126" s="193" t="s">
        <v>189</v>
      </c>
      <c r="G126" s="193"/>
      <c r="H126" s="193"/>
      <c r="I126" s="193"/>
      <c r="J126" s="193" t="s">
        <v>190</v>
      </c>
      <c r="K126" s="193" t="s">
        <v>191</v>
      </c>
      <c r="L126" s="193" t="s">
        <v>192</v>
      </c>
      <c r="M126" s="193"/>
      <c r="N126" s="193" t="s">
        <v>158</v>
      </c>
      <c r="O126" s="193"/>
      <c r="P126" s="193"/>
      <c r="Q126" s="194"/>
      <c r="R126" s="195"/>
      <c r="T126" s="98" t="s">
        <v>193</v>
      </c>
      <c r="U126" s="99" t="s">
        <v>40</v>
      </c>
      <c r="V126" s="99" t="s">
        <v>194</v>
      </c>
      <c r="W126" s="99" t="s">
        <v>195</v>
      </c>
      <c r="X126" s="99" t="s">
        <v>196</v>
      </c>
      <c r="Y126" s="99" t="s">
        <v>197</v>
      </c>
      <c r="Z126" s="99" t="s">
        <v>198</v>
      </c>
      <c r="AA126" s="100" t="s">
        <v>199</v>
      </c>
    </row>
    <row r="127" spans="2:63" s="1" customFormat="1" ht="29.25" customHeight="1">
      <c r="B127" s="44"/>
      <c r="C127" s="102" t="s">
        <v>155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196">
        <f>BK127</f>
        <v>0</v>
      </c>
      <c r="O127" s="197"/>
      <c r="P127" s="197"/>
      <c r="Q127" s="197"/>
      <c r="R127" s="46"/>
      <c r="T127" s="101"/>
      <c r="U127" s="65"/>
      <c r="V127" s="65"/>
      <c r="W127" s="198">
        <f>W128+W134+W139+W146+W148+W150+W152+W157+W161+W163+W166</f>
        <v>0</v>
      </c>
      <c r="X127" s="65"/>
      <c r="Y127" s="198">
        <f>Y128+Y134+Y139+Y146+Y148+Y150+Y152+Y157+Y161+Y163+Y166</f>
        <v>0</v>
      </c>
      <c r="Z127" s="65"/>
      <c r="AA127" s="199">
        <f>AA128+AA134+AA139+AA146+AA148+AA150+AA152+AA157+AA161+AA163+AA166</f>
        <v>0</v>
      </c>
      <c r="AT127" s="20" t="s">
        <v>75</v>
      </c>
      <c r="AU127" s="20" t="s">
        <v>160</v>
      </c>
      <c r="BK127" s="200">
        <f>BK128+BK134+BK139+BK146+BK148+BK150+BK152+BK157+BK161+BK163+BK166</f>
        <v>0</v>
      </c>
    </row>
    <row r="128" spans="2:63" s="9" customFormat="1" ht="37.4" customHeight="1">
      <c r="B128" s="201"/>
      <c r="C128" s="202"/>
      <c r="D128" s="203" t="s">
        <v>161</v>
      </c>
      <c r="E128" s="203"/>
      <c r="F128" s="203"/>
      <c r="G128" s="203"/>
      <c r="H128" s="203"/>
      <c r="I128" s="203"/>
      <c r="J128" s="203"/>
      <c r="K128" s="203"/>
      <c r="L128" s="203"/>
      <c r="M128" s="203"/>
      <c r="N128" s="204">
        <f>BK128</f>
        <v>0</v>
      </c>
      <c r="O128" s="205"/>
      <c r="P128" s="205"/>
      <c r="Q128" s="205"/>
      <c r="R128" s="206"/>
      <c r="T128" s="207"/>
      <c r="U128" s="202"/>
      <c r="V128" s="202"/>
      <c r="W128" s="208">
        <f>SUM(W129:W133)</f>
        <v>0</v>
      </c>
      <c r="X128" s="202"/>
      <c r="Y128" s="208">
        <f>SUM(Y129:Y133)</f>
        <v>0</v>
      </c>
      <c r="Z128" s="202"/>
      <c r="AA128" s="209">
        <f>SUM(AA129:AA133)</f>
        <v>0</v>
      </c>
      <c r="AR128" s="210" t="s">
        <v>83</v>
      </c>
      <c r="AT128" s="211" t="s">
        <v>75</v>
      </c>
      <c r="AU128" s="211" t="s">
        <v>76</v>
      </c>
      <c r="AY128" s="210" t="s">
        <v>200</v>
      </c>
      <c r="BK128" s="212">
        <f>SUM(BK129:BK133)</f>
        <v>0</v>
      </c>
    </row>
    <row r="129" spans="2:65" s="1" customFormat="1" ht="25.5" customHeight="1">
      <c r="B129" s="179"/>
      <c r="C129" s="213" t="s">
        <v>83</v>
      </c>
      <c r="D129" s="213" t="s">
        <v>201</v>
      </c>
      <c r="E129" s="214" t="s">
        <v>689</v>
      </c>
      <c r="F129" s="215" t="s">
        <v>690</v>
      </c>
      <c r="G129" s="215"/>
      <c r="H129" s="215"/>
      <c r="I129" s="215"/>
      <c r="J129" s="216" t="s">
        <v>204</v>
      </c>
      <c r="K129" s="217">
        <v>75.2</v>
      </c>
      <c r="L129" s="218">
        <v>0</v>
      </c>
      <c r="M129" s="218"/>
      <c r="N129" s="217">
        <f>ROUND(L129*K129,2)</f>
        <v>0</v>
      </c>
      <c r="O129" s="217"/>
      <c r="P129" s="217"/>
      <c r="Q129" s="217"/>
      <c r="R129" s="183"/>
      <c r="T129" s="219" t="s">
        <v>5</v>
      </c>
      <c r="U129" s="54" t="s">
        <v>43</v>
      </c>
      <c r="V129" s="45"/>
      <c r="W129" s="220">
        <f>V129*K129</f>
        <v>0</v>
      </c>
      <c r="X129" s="220">
        <v>0</v>
      </c>
      <c r="Y129" s="220">
        <f>X129*K129</f>
        <v>0</v>
      </c>
      <c r="Z129" s="220">
        <v>0</v>
      </c>
      <c r="AA129" s="221">
        <f>Z129*K129</f>
        <v>0</v>
      </c>
      <c r="AR129" s="20" t="s">
        <v>205</v>
      </c>
      <c r="AT129" s="20" t="s">
        <v>201</v>
      </c>
      <c r="AU129" s="20" t="s">
        <v>83</v>
      </c>
      <c r="AY129" s="20" t="s">
        <v>200</v>
      </c>
      <c r="BE129" s="144">
        <f>IF(U129="základná",N129,0)</f>
        <v>0</v>
      </c>
      <c r="BF129" s="144">
        <f>IF(U129="znížená",N129,0)</f>
        <v>0</v>
      </c>
      <c r="BG129" s="144">
        <f>IF(U129="zákl. prenesená",N129,0)</f>
        <v>0</v>
      </c>
      <c r="BH129" s="144">
        <f>IF(U129="zníž. prenesená",N129,0)</f>
        <v>0</v>
      </c>
      <c r="BI129" s="144">
        <f>IF(U129="nulová",N129,0)</f>
        <v>0</v>
      </c>
      <c r="BJ129" s="20" t="s">
        <v>88</v>
      </c>
      <c r="BK129" s="144">
        <f>ROUND(L129*K129,2)</f>
        <v>0</v>
      </c>
      <c r="BL129" s="20" t="s">
        <v>205</v>
      </c>
      <c r="BM129" s="20" t="s">
        <v>88</v>
      </c>
    </row>
    <row r="130" spans="2:65" s="1" customFormat="1" ht="25.5" customHeight="1">
      <c r="B130" s="179"/>
      <c r="C130" s="213" t="s">
        <v>88</v>
      </c>
      <c r="D130" s="213" t="s">
        <v>201</v>
      </c>
      <c r="E130" s="214" t="s">
        <v>691</v>
      </c>
      <c r="F130" s="215" t="s">
        <v>692</v>
      </c>
      <c r="G130" s="215"/>
      <c r="H130" s="215"/>
      <c r="I130" s="215"/>
      <c r="J130" s="216" t="s">
        <v>208</v>
      </c>
      <c r="K130" s="217">
        <v>18</v>
      </c>
      <c r="L130" s="218">
        <v>0</v>
      </c>
      <c r="M130" s="218"/>
      <c r="N130" s="217">
        <f>ROUND(L130*K130,2)</f>
        <v>0</v>
      </c>
      <c r="O130" s="217"/>
      <c r="P130" s="217"/>
      <c r="Q130" s="217"/>
      <c r="R130" s="183"/>
      <c r="T130" s="219" t="s">
        <v>5</v>
      </c>
      <c r="U130" s="54" t="s">
        <v>43</v>
      </c>
      <c r="V130" s="45"/>
      <c r="W130" s="220">
        <f>V130*K130</f>
        <v>0</v>
      </c>
      <c r="X130" s="220">
        <v>0</v>
      </c>
      <c r="Y130" s="220">
        <f>X130*K130</f>
        <v>0</v>
      </c>
      <c r="Z130" s="220">
        <v>0</v>
      </c>
      <c r="AA130" s="221">
        <f>Z130*K130</f>
        <v>0</v>
      </c>
      <c r="AR130" s="20" t="s">
        <v>205</v>
      </c>
      <c r="AT130" s="20" t="s">
        <v>201</v>
      </c>
      <c r="AU130" s="20" t="s">
        <v>83</v>
      </c>
      <c r="AY130" s="20" t="s">
        <v>200</v>
      </c>
      <c r="BE130" s="144">
        <f>IF(U130="základná",N130,0)</f>
        <v>0</v>
      </c>
      <c r="BF130" s="144">
        <f>IF(U130="znížená",N130,0)</f>
        <v>0</v>
      </c>
      <c r="BG130" s="144">
        <f>IF(U130="zákl. prenesená",N130,0)</f>
        <v>0</v>
      </c>
      <c r="BH130" s="144">
        <f>IF(U130="zníž. prenesená",N130,0)</f>
        <v>0</v>
      </c>
      <c r="BI130" s="144">
        <f>IF(U130="nulová",N130,0)</f>
        <v>0</v>
      </c>
      <c r="BJ130" s="20" t="s">
        <v>88</v>
      </c>
      <c r="BK130" s="144">
        <f>ROUND(L130*K130,2)</f>
        <v>0</v>
      </c>
      <c r="BL130" s="20" t="s">
        <v>205</v>
      </c>
      <c r="BM130" s="20" t="s">
        <v>205</v>
      </c>
    </row>
    <row r="131" spans="2:65" s="1" customFormat="1" ht="25.5" customHeight="1">
      <c r="B131" s="179"/>
      <c r="C131" s="213" t="s">
        <v>209</v>
      </c>
      <c r="D131" s="213" t="s">
        <v>201</v>
      </c>
      <c r="E131" s="214" t="s">
        <v>693</v>
      </c>
      <c r="F131" s="215" t="s">
        <v>694</v>
      </c>
      <c r="G131" s="215"/>
      <c r="H131" s="215"/>
      <c r="I131" s="215"/>
      <c r="J131" s="216" t="s">
        <v>208</v>
      </c>
      <c r="K131" s="217">
        <v>18</v>
      </c>
      <c r="L131" s="218">
        <v>0</v>
      </c>
      <c r="M131" s="218"/>
      <c r="N131" s="217">
        <f>ROUND(L131*K131,2)</f>
        <v>0</v>
      </c>
      <c r="O131" s="217"/>
      <c r="P131" s="217"/>
      <c r="Q131" s="217"/>
      <c r="R131" s="183"/>
      <c r="T131" s="219" t="s">
        <v>5</v>
      </c>
      <c r="U131" s="54" t="s">
        <v>43</v>
      </c>
      <c r="V131" s="45"/>
      <c r="W131" s="220">
        <f>V131*K131</f>
        <v>0</v>
      </c>
      <c r="X131" s="220">
        <v>0</v>
      </c>
      <c r="Y131" s="220">
        <f>X131*K131</f>
        <v>0</v>
      </c>
      <c r="Z131" s="220">
        <v>0</v>
      </c>
      <c r="AA131" s="221">
        <f>Z131*K131</f>
        <v>0</v>
      </c>
      <c r="AR131" s="20" t="s">
        <v>205</v>
      </c>
      <c r="AT131" s="20" t="s">
        <v>201</v>
      </c>
      <c r="AU131" s="20" t="s">
        <v>83</v>
      </c>
      <c r="AY131" s="20" t="s">
        <v>200</v>
      </c>
      <c r="BE131" s="144">
        <f>IF(U131="základná",N131,0)</f>
        <v>0</v>
      </c>
      <c r="BF131" s="144">
        <f>IF(U131="znížená",N131,0)</f>
        <v>0</v>
      </c>
      <c r="BG131" s="144">
        <f>IF(U131="zákl. prenesená",N131,0)</f>
        <v>0</v>
      </c>
      <c r="BH131" s="144">
        <f>IF(U131="zníž. prenesená",N131,0)</f>
        <v>0</v>
      </c>
      <c r="BI131" s="144">
        <f>IF(U131="nulová",N131,0)</f>
        <v>0</v>
      </c>
      <c r="BJ131" s="20" t="s">
        <v>88</v>
      </c>
      <c r="BK131" s="144">
        <f>ROUND(L131*K131,2)</f>
        <v>0</v>
      </c>
      <c r="BL131" s="20" t="s">
        <v>205</v>
      </c>
      <c r="BM131" s="20" t="s">
        <v>212</v>
      </c>
    </row>
    <row r="132" spans="2:65" s="1" customFormat="1" ht="25.5" customHeight="1">
      <c r="B132" s="179"/>
      <c r="C132" s="213" t="s">
        <v>205</v>
      </c>
      <c r="D132" s="213" t="s">
        <v>201</v>
      </c>
      <c r="E132" s="214" t="s">
        <v>695</v>
      </c>
      <c r="F132" s="215" t="s">
        <v>696</v>
      </c>
      <c r="G132" s="215"/>
      <c r="H132" s="215"/>
      <c r="I132" s="215"/>
      <c r="J132" s="216" t="s">
        <v>215</v>
      </c>
      <c r="K132" s="217">
        <v>3.37</v>
      </c>
      <c r="L132" s="218">
        <v>0</v>
      </c>
      <c r="M132" s="218"/>
      <c r="N132" s="217">
        <f>ROUND(L132*K132,2)</f>
        <v>0</v>
      </c>
      <c r="O132" s="217"/>
      <c r="P132" s="217"/>
      <c r="Q132" s="217"/>
      <c r="R132" s="183"/>
      <c r="T132" s="219" t="s">
        <v>5</v>
      </c>
      <c r="U132" s="54" t="s">
        <v>43</v>
      </c>
      <c r="V132" s="45"/>
      <c r="W132" s="220">
        <f>V132*K132</f>
        <v>0</v>
      </c>
      <c r="X132" s="220">
        <v>0</v>
      </c>
      <c r="Y132" s="220">
        <f>X132*K132</f>
        <v>0</v>
      </c>
      <c r="Z132" s="220">
        <v>0</v>
      </c>
      <c r="AA132" s="221">
        <f>Z132*K132</f>
        <v>0</v>
      </c>
      <c r="AR132" s="20" t="s">
        <v>205</v>
      </c>
      <c r="AT132" s="20" t="s">
        <v>201</v>
      </c>
      <c r="AU132" s="20" t="s">
        <v>83</v>
      </c>
      <c r="AY132" s="20" t="s">
        <v>200</v>
      </c>
      <c r="BE132" s="144">
        <f>IF(U132="základná",N132,0)</f>
        <v>0</v>
      </c>
      <c r="BF132" s="144">
        <f>IF(U132="znížená",N132,0)</f>
        <v>0</v>
      </c>
      <c r="BG132" s="144">
        <f>IF(U132="zákl. prenesená",N132,0)</f>
        <v>0</v>
      </c>
      <c r="BH132" s="144">
        <f>IF(U132="zníž. prenesená",N132,0)</f>
        <v>0</v>
      </c>
      <c r="BI132" s="144">
        <f>IF(U132="nulová",N132,0)</f>
        <v>0</v>
      </c>
      <c r="BJ132" s="20" t="s">
        <v>88</v>
      </c>
      <c r="BK132" s="144">
        <f>ROUND(L132*K132,2)</f>
        <v>0</v>
      </c>
      <c r="BL132" s="20" t="s">
        <v>205</v>
      </c>
      <c r="BM132" s="20" t="s">
        <v>216</v>
      </c>
    </row>
    <row r="133" spans="2:65" s="1" customFormat="1" ht="16.5" customHeight="1">
      <c r="B133" s="179"/>
      <c r="C133" s="213" t="s">
        <v>217</v>
      </c>
      <c r="D133" s="213" t="s">
        <v>201</v>
      </c>
      <c r="E133" s="214" t="s">
        <v>697</v>
      </c>
      <c r="F133" s="215" t="s">
        <v>698</v>
      </c>
      <c r="G133" s="215"/>
      <c r="H133" s="215"/>
      <c r="I133" s="215"/>
      <c r="J133" s="216" t="s">
        <v>251</v>
      </c>
      <c r="K133" s="217">
        <v>70</v>
      </c>
      <c r="L133" s="218">
        <v>0</v>
      </c>
      <c r="M133" s="218"/>
      <c r="N133" s="217">
        <f>ROUND(L133*K133,2)</f>
        <v>0</v>
      </c>
      <c r="O133" s="217"/>
      <c r="P133" s="217"/>
      <c r="Q133" s="217"/>
      <c r="R133" s="183"/>
      <c r="T133" s="219" t="s">
        <v>5</v>
      </c>
      <c r="U133" s="54" t="s">
        <v>43</v>
      </c>
      <c r="V133" s="45"/>
      <c r="W133" s="220">
        <f>V133*K133</f>
        <v>0</v>
      </c>
      <c r="X133" s="220">
        <v>0</v>
      </c>
      <c r="Y133" s="220">
        <f>X133*K133</f>
        <v>0</v>
      </c>
      <c r="Z133" s="220">
        <v>0</v>
      </c>
      <c r="AA133" s="221">
        <f>Z133*K133</f>
        <v>0</v>
      </c>
      <c r="AR133" s="20" t="s">
        <v>205</v>
      </c>
      <c r="AT133" s="20" t="s">
        <v>201</v>
      </c>
      <c r="AU133" s="20" t="s">
        <v>83</v>
      </c>
      <c r="AY133" s="20" t="s">
        <v>200</v>
      </c>
      <c r="BE133" s="144">
        <f>IF(U133="základná",N133,0)</f>
        <v>0</v>
      </c>
      <c r="BF133" s="144">
        <f>IF(U133="znížená",N133,0)</f>
        <v>0</v>
      </c>
      <c r="BG133" s="144">
        <f>IF(U133="zákl. prenesená",N133,0)</f>
        <v>0</v>
      </c>
      <c r="BH133" s="144">
        <f>IF(U133="zníž. prenesená",N133,0)</f>
        <v>0</v>
      </c>
      <c r="BI133" s="144">
        <f>IF(U133="nulová",N133,0)</f>
        <v>0</v>
      </c>
      <c r="BJ133" s="20" t="s">
        <v>88</v>
      </c>
      <c r="BK133" s="144">
        <f>ROUND(L133*K133,2)</f>
        <v>0</v>
      </c>
      <c r="BL133" s="20" t="s">
        <v>205</v>
      </c>
      <c r="BM133" s="20" t="s">
        <v>220</v>
      </c>
    </row>
    <row r="134" spans="2:63" s="9" customFormat="1" ht="37.4" customHeight="1">
      <c r="B134" s="201"/>
      <c r="C134" s="202"/>
      <c r="D134" s="203" t="s">
        <v>162</v>
      </c>
      <c r="E134" s="203"/>
      <c r="F134" s="203"/>
      <c r="G134" s="203"/>
      <c r="H134" s="203"/>
      <c r="I134" s="203"/>
      <c r="J134" s="203"/>
      <c r="K134" s="203"/>
      <c r="L134" s="203"/>
      <c r="M134" s="203"/>
      <c r="N134" s="222">
        <f>BK134</f>
        <v>0</v>
      </c>
      <c r="O134" s="223"/>
      <c r="P134" s="223"/>
      <c r="Q134" s="223"/>
      <c r="R134" s="206"/>
      <c r="T134" s="207"/>
      <c r="U134" s="202"/>
      <c r="V134" s="202"/>
      <c r="W134" s="208">
        <f>SUM(W135:W138)</f>
        <v>0</v>
      </c>
      <c r="X134" s="202"/>
      <c r="Y134" s="208">
        <f>SUM(Y135:Y138)</f>
        <v>0</v>
      </c>
      <c r="Z134" s="202"/>
      <c r="AA134" s="209">
        <f>SUM(AA135:AA138)</f>
        <v>0</v>
      </c>
      <c r="AR134" s="210" t="s">
        <v>83</v>
      </c>
      <c r="AT134" s="211" t="s">
        <v>75</v>
      </c>
      <c r="AU134" s="211" t="s">
        <v>76</v>
      </c>
      <c r="AY134" s="210" t="s">
        <v>200</v>
      </c>
      <c r="BK134" s="212">
        <f>SUM(BK135:BK138)</f>
        <v>0</v>
      </c>
    </row>
    <row r="135" spans="2:65" s="1" customFormat="1" ht="16.5" customHeight="1">
      <c r="B135" s="179"/>
      <c r="C135" s="213" t="s">
        <v>212</v>
      </c>
      <c r="D135" s="213" t="s">
        <v>201</v>
      </c>
      <c r="E135" s="214" t="s">
        <v>699</v>
      </c>
      <c r="F135" s="215" t="s">
        <v>700</v>
      </c>
      <c r="G135" s="215"/>
      <c r="H135" s="215"/>
      <c r="I135" s="215"/>
      <c r="J135" s="216" t="s">
        <v>204</v>
      </c>
      <c r="K135" s="217">
        <v>83.7</v>
      </c>
      <c r="L135" s="218">
        <v>0</v>
      </c>
      <c r="M135" s="218"/>
      <c r="N135" s="217">
        <f>ROUND(L135*K135,2)</f>
        <v>0</v>
      </c>
      <c r="O135" s="217"/>
      <c r="P135" s="217"/>
      <c r="Q135" s="217"/>
      <c r="R135" s="183"/>
      <c r="T135" s="219" t="s">
        <v>5</v>
      </c>
      <c r="U135" s="54" t="s">
        <v>43</v>
      </c>
      <c r="V135" s="45"/>
      <c r="W135" s="220">
        <f>V135*K135</f>
        <v>0</v>
      </c>
      <c r="X135" s="220">
        <v>0</v>
      </c>
      <c r="Y135" s="220">
        <f>X135*K135</f>
        <v>0</v>
      </c>
      <c r="Z135" s="220">
        <v>0</v>
      </c>
      <c r="AA135" s="221">
        <f>Z135*K135</f>
        <v>0</v>
      </c>
      <c r="AR135" s="20" t="s">
        <v>205</v>
      </c>
      <c r="AT135" s="20" t="s">
        <v>201</v>
      </c>
      <c r="AU135" s="20" t="s">
        <v>83</v>
      </c>
      <c r="AY135" s="20" t="s">
        <v>200</v>
      </c>
      <c r="BE135" s="144">
        <f>IF(U135="základná",N135,0)</f>
        <v>0</v>
      </c>
      <c r="BF135" s="144">
        <f>IF(U135="znížená",N135,0)</f>
        <v>0</v>
      </c>
      <c r="BG135" s="144">
        <f>IF(U135="zákl. prenesená",N135,0)</f>
        <v>0</v>
      </c>
      <c r="BH135" s="144">
        <f>IF(U135="zníž. prenesená",N135,0)</f>
        <v>0</v>
      </c>
      <c r="BI135" s="144">
        <f>IF(U135="nulová",N135,0)</f>
        <v>0</v>
      </c>
      <c r="BJ135" s="20" t="s">
        <v>88</v>
      </c>
      <c r="BK135" s="144">
        <f>ROUND(L135*K135,2)</f>
        <v>0</v>
      </c>
      <c r="BL135" s="20" t="s">
        <v>205</v>
      </c>
      <c r="BM135" s="20" t="s">
        <v>223</v>
      </c>
    </row>
    <row r="136" spans="2:65" s="1" customFormat="1" ht="25.5" customHeight="1">
      <c r="B136" s="179"/>
      <c r="C136" s="213" t="s">
        <v>224</v>
      </c>
      <c r="D136" s="213" t="s">
        <v>201</v>
      </c>
      <c r="E136" s="214" t="s">
        <v>701</v>
      </c>
      <c r="F136" s="215" t="s">
        <v>702</v>
      </c>
      <c r="G136" s="215"/>
      <c r="H136" s="215"/>
      <c r="I136" s="215"/>
      <c r="J136" s="216" t="s">
        <v>208</v>
      </c>
      <c r="K136" s="217">
        <v>415</v>
      </c>
      <c r="L136" s="218">
        <v>0</v>
      </c>
      <c r="M136" s="218"/>
      <c r="N136" s="217">
        <f>ROUND(L136*K136,2)</f>
        <v>0</v>
      </c>
      <c r="O136" s="217"/>
      <c r="P136" s="217"/>
      <c r="Q136" s="217"/>
      <c r="R136" s="183"/>
      <c r="T136" s="219" t="s">
        <v>5</v>
      </c>
      <c r="U136" s="54" t="s">
        <v>43</v>
      </c>
      <c r="V136" s="45"/>
      <c r="W136" s="220">
        <f>V136*K136</f>
        <v>0</v>
      </c>
      <c r="X136" s="220">
        <v>0</v>
      </c>
      <c r="Y136" s="220">
        <f>X136*K136</f>
        <v>0</v>
      </c>
      <c r="Z136" s="220">
        <v>0</v>
      </c>
      <c r="AA136" s="221">
        <f>Z136*K136</f>
        <v>0</v>
      </c>
      <c r="AR136" s="20" t="s">
        <v>205</v>
      </c>
      <c r="AT136" s="20" t="s">
        <v>201</v>
      </c>
      <c r="AU136" s="20" t="s">
        <v>83</v>
      </c>
      <c r="AY136" s="20" t="s">
        <v>200</v>
      </c>
      <c r="BE136" s="144">
        <f>IF(U136="základná",N136,0)</f>
        <v>0</v>
      </c>
      <c r="BF136" s="144">
        <f>IF(U136="znížená",N136,0)</f>
        <v>0</v>
      </c>
      <c r="BG136" s="144">
        <f>IF(U136="zákl. prenesená",N136,0)</f>
        <v>0</v>
      </c>
      <c r="BH136" s="144">
        <f>IF(U136="zníž. prenesená",N136,0)</f>
        <v>0</v>
      </c>
      <c r="BI136" s="144">
        <f>IF(U136="nulová",N136,0)</f>
        <v>0</v>
      </c>
      <c r="BJ136" s="20" t="s">
        <v>88</v>
      </c>
      <c r="BK136" s="144">
        <f>ROUND(L136*K136,2)</f>
        <v>0</v>
      </c>
      <c r="BL136" s="20" t="s">
        <v>205</v>
      </c>
      <c r="BM136" s="20" t="s">
        <v>227</v>
      </c>
    </row>
    <row r="137" spans="2:65" s="1" customFormat="1" ht="25.5" customHeight="1">
      <c r="B137" s="179"/>
      <c r="C137" s="213" t="s">
        <v>216</v>
      </c>
      <c r="D137" s="213" t="s">
        <v>201</v>
      </c>
      <c r="E137" s="214" t="s">
        <v>703</v>
      </c>
      <c r="F137" s="215" t="s">
        <v>704</v>
      </c>
      <c r="G137" s="215"/>
      <c r="H137" s="215"/>
      <c r="I137" s="215"/>
      <c r="J137" s="216" t="s">
        <v>208</v>
      </c>
      <c r="K137" s="217">
        <v>415</v>
      </c>
      <c r="L137" s="218">
        <v>0</v>
      </c>
      <c r="M137" s="218"/>
      <c r="N137" s="217">
        <f>ROUND(L137*K137,2)</f>
        <v>0</v>
      </c>
      <c r="O137" s="217"/>
      <c r="P137" s="217"/>
      <c r="Q137" s="217"/>
      <c r="R137" s="183"/>
      <c r="T137" s="219" t="s">
        <v>5</v>
      </c>
      <c r="U137" s="54" t="s">
        <v>43</v>
      </c>
      <c r="V137" s="45"/>
      <c r="W137" s="220">
        <f>V137*K137</f>
        <v>0</v>
      </c>
      <c r="X137" s="220">
        <v>0</v>
      </c>
      <c r="Y137" s="220">
        <f>X137*K137</f>
        <v>0</v>
      </c>
      <c r="Z137" s="220">
        <v>0</v>
      </c>
      <c r="AA137" s="221">
        <f>Z137*K137</f>
        <v>0</v>
      </c>
      <c r="AR137" s="20" t="s">
        <v>205</v>
      </c>
      <c r="AT137" s="20" t="s">
        <v>201</v>
      </c>
      <c r="AU137" s="20" t="s">
        <v>83</v>
      </c>
      <c r="AY137" s="20" t="s">
        <v>200</v>
      </c>
      <c r="BE137" s="144">
        <f>IF(U137="základná",N137,0)</f>
        <v>0</v>
      </c>
      <c r="BF137" s="144">
        <f>IF(U137="znížená",N137,0)</f>
        <v>0</v>
      </c>
      <c r="BG137" s="144">
        <f>IF(U137="zákl. prenesená",N137,0)</f>
        <v>0</v>
      </c>
      <c r="BH137" s="144">
        <f>IF(U137="zníž. prenesená",N137,0)</f>
        <v>0</v>
      </c>
      <c r="BI137" s="144">
        <f>IF(U137="nulová",N137,0)</f>
        <v>0</v>
      </c>
      <c r="BJ137" s="20" t="s">
        <v>88</v>
      </c>
      <c r="BK137" s="144">
        <f>ROUND(L137*K137,2)</f>
        <v>0</v>
      </c>
      <c r="BL137" s="20" t="s">
        <v>205</v>
      </c>
      <c r="BM137" s="20" t="s">
        <v>230</v>
      </c>
    </row>
    <row r="138" spans="2:65" s="1" customFormat="1" ht="16.5" customHeight="1">
      <c r="B138" s="179"/>
      <c r="C138" s="213" t="s">
        <v>231</v>
      </c>
      <c r="D138" s="213" t="s">
        <v>201</v>
      </c>
      <c r="E138" s="214" t="s">
        <v>705</v>
      </c>
      <c r="F138" s="215" t="s">
        <v>706</v>
      </c>
      <c r="G138" s="215"/>
      <c r="H138" s="215"/>
      <c r="I138" s="215"/>
      <c r="J138" s="216" t="s">
        <v>215</v>
      </c>
      <c r="K138" s="217">
        <v>5.99</v>
      </c>
      <c r="L138" s="218">
        <v>0</v>
      </c>
      <c r="M138" s="218"/>
      <c r="N138" s="217">
        <f>ROUND(L138*K138,2)</f>
        <v>0</v>
      </c>
      <c r="O138" s="217"/>
      <c r="P138" s="217"/>
      <c r="Q138" s="217"/>
      <c r="R138" s="183"/>
      <c r="T138" s="219" t="s">
        <v>5</v>
      </c>
      <c r="U138" s="54" t="s">
        <v>43</v>
      </c>
      <c r="V138" s="45"/>
      <c r="W138" s="220">
        <f>V138*K138</f>
        <v>0</v>
      </c>
      <c r="X138" s="220">
        <v>0</v>
      </c>
      <c r="Y138" s="220">
        <f>X138*K138</f>
        <v>0</v>
      </c>
      <c r="Z138" s="220">
        <v>0</v>
      </c>
      <c r="AA138" s="221">
        <f>Z138*K138</f>
        <v>0</v>
      </c>
      <c r="AR138" s="20" t="s">
        <v>205</v>
      </c>
      <c r="AT138" s="20" t="s">
        <v>201</v>
      </c>
      <c r="AU138" s="20" t="s">
        <v>83</v>
      </c>
      <c r="AY138" s="20" t="s">
        <v>200</v>
      </c>
      <c r="BE138" s="144">
        <f>IF(U138="základná",N138,0)</f>
        <v>0</v>
      </c>
      <c r="BF138" s="144">
        <f>IF(U138="znížená",N138,0)</f>
        <v>0</v>
      </c>
      <c r="BG138" s="144">
        <f>IF(U138="zákl. prenesená",N138,0)</f>
        <v>0</v>
      </c>
      <c r="BH138" s="144">
        <f>IF(U138="zníž. prenesená",N138,0)</f>
        <v>0</v>
      </c>
      <c r="BI138" s="144">
        <f>IF(U138="nulová",N138,0)</f>
        <v>0</v>
      </c>
      <c r="BJ138" s="20" t="s">
        <v>88</v>
      </c>
      <c r="BK138" s="144">
        <f>ROUND(L138*K138,2)</f>
        <v>0</v>
      </c>
      <c r="BL138" s="20" t="s">
        <v>205</v>
      </c>
      <c r="BM138" s="20" t="s">
        <v>235</v>
      </c>
    </row>
    <row r="139" spans="2:63" s="9" customFormat="1" ht="37.4" customHeight="1">
      <c r="B139" s="201"/>
      <c r="C139" s="202"/>
      <c r="D139" s="203" t="s">
        <v>742</v>
      </c>
      <c r="E139" s="203"/>
      <c r="F139" s="203"/>
      <c r="G139" s="203"/>
      <c r="H139" s="203"/>
      <c r="I139" s="203"/>
      <c r="J139" s="203"/>
      <c r="K139" s="203"/>
      <c r="L139" s="203"/>
      <c r="M139" s="203"/>
      <c r="N139" s="222">
        <f>BK139</f>
        <v>0</v>
      </c>
      <c r="O139" s="223"/>
      <c r="P139" s="223"/>
      <c r="Q139" s="223"/>
      <c r="R139" s="206"/>
      <c r="T139" s="207"/>
      <c r="U139" s="202"/>
      <c r="V139" s="202"/>
      <c r="W139" s="208">
        <f>SUM(W140:W145)</f>
        <v>0</v>
      </c>
      <c r="X139" s="202"/>
      <c r="Y139" s="208">
        <f>SUM(Y140:Y145)</f>
        <v>0</v>
      </c>
      <c r="Z139" s="202"/>
      <c r="AA139" s="209">
        <f>SUM(AA140:AA145)</f>
        <v>0</v>
      </c>
      <c r="AR139" s="210" t="s">
        <v>83</v>
      </c>
      <c r="AT139" s="211" t="s">
        <v>75</v>
      </c>
      <c r="AU139" s="211" t="s">
        <v>76</v>
      </c>
      <c r="AY139" s="210" t="s">
        <v>200</v>
      </c>
      <c r="BK139" s="212">
        <f>SUM(BK140:BK145)</f>
        <v>0</v>
      </c>
    </row>
    <row r="140" spans="2:65" s="1" customFormat="1" ht="16.5" customHeight="1">
      <c r="B140" s="179"/>
      <c r="C140" s="213" t="s">
        <v>220</v>
      </c>
      <c r="D140" s="213" t="s">
        <v>201</v>
      </c>
      <c r="E140" s="214" t="s">
        <v>707</v>
      </c>
      <c r="F140" s="215" t="s">
        <v>708</v>
      </c>
      <c r="G140" s="215"/>
      <c r="H140" s="215"/>
      <c r="I140" s="215"/>
      <c r="J140" s="216" t="s">
        <v>204</v>
      </c>
      <c r="K140" s="217">
        <v>6.3</v>
      </c>
      <c r="L140" s="218">
        <v>0</v>
      </c>
      <c r="M140" s="218"/>
      <c r="N140" s="217">
        <f>ROUND(L140*K140,2)</f>
        <v>0</v>
      </c>
      <c r="O140" s="217"/>
      <c r="P140" s="217"/>
      <c r="Q140" s="217"/>
      <c r="R140" s="183"/>
      <c r="T140" s="219" t="s">
        <v>5</v>
      </c>
      <c r="U140" s="54" t="s">
        <v>43</v>
      </c>
      <c r="V140" s="45"/>
      <c r="W140" s="220">
        <f>V140*K140</f>
        <v>0</v>
      </c>
      <c r="X140" s="220">
        <v>0</v>
      </c>
      <c r="Y140" s="220">
        <f>X140*K140</f>
        <v>0</v>
      </c>
      <c r="Z140" s="220">
        <v>0</v>
      </c>
      <c r="AA140" s="221">
        <f>Z140*K140</f>
        <v>0</v>
      </c>
      <c r="AR140" s="20" t="s">
        <v>205</v>
      </c>
      <c r="AT140" s="20" t="s">
        <v>201</v>
      </c>
      <c r="AU140" s="20" t="s">
        <v>83</v>
      </c>
      <c r="AY140" s="20" t="s">
        <v>200</v>
      </c>
      <c r="BE140" s="144">
        <f>IF(U140="základná",N140,0)</f>
        <v>0</v>
      </c>
      <c r="BF140" s="144">
        <f>IF(U140="znížená",N140,0)</f>
        <v>0</v>
      </c>
      <c r="BG140" s="144">
        <f>IF(U140="zákl. prenesená",N140,0)</f>
        <v>0</v>
      </c>
      <c r="BH140" s="144">
        <f>IF(U140="zníž. prenesená",N140,0)</f>
        <v>0</v>
      </c>
      <c r="BI140" s="144">
        <f>IF(U140="nulová",N140,0)</f>
        <v>0</v>
      </c>
      <c r="BJ140" s="20" t="s">
        <v>88</v>
      </c>
      <c r="BK140" s="144">
        <f>ROUND(L140*K140,2)</f>
        <v>0</v>
      </c>
      <c r="BL140" s="20" t="s">
        <v>205</v>
      </c>
      <c r="BM140" s="20" t="s">
        <v>10</v>
      </c>
    </row>
    <row r="141" spans="2:65" s="1" customFormat="1" ht="16.5" customHeight="1">
      <c r="B141" s="179"/>
      <c r="C141" s="213" t="s">
        <v>238</v>
      </c>
      <c r="D141" s="213" t="s">
        <v>201</v>
      </c>
      <c r="E141" s="214" t="s">
        <v>709</v>
      </c>
      <c r="F141" s="215" t="s">
        <v>710</v>
      </c>
      <c r="G141" s="215"/>
      <c r="H141" s="215"/>
      <c r="I141" s="215"/>
      <c r="J141" s="216" t="s">
        <v>208</v>
      </c>
      <c r="K141" s="217">
        <v>11.5</v>
      </c>
      <c r="L141" s="218">
        <v>0</v>
      </c>
      <c r="M141" s="218"/>
      <c r="N141" s="217">
        <f>ROUND(L141*K141,2)</f>
        <v>0</v>
      </c>
      <c r="O141" s="217"/>
      <c r="P141" s="217"/>
      <c r="Q141" s="217"/>
      <c r="R141" s="183"/>
      <c r="T141" s="219" t="s">
        <v>5</v>
      </c>
      <c r="U141" s="54" t="s">
        <v>43</v>
      </c>
      <c r="V141" s="45"/>
      <c r="W141" s="220">
        <f>V141*K141</f>
        <v>0</v>
      </c>
      <c r="X141" s="220">
        <v>0</v>
      </c>
      <c r="Y141" s="220">
        <f>X141*K141</f>
        <v>0</v>
      </c>
      <c r="Z141" s="220">
        <v>0</v>
      </c>
      <c r="AA141" s="221">
        <f>Z141*K141</f>
        <v>0</v>
      </c>
      <c r="AR141" s="20" t="s">
        <v>205</v>
      </c>
      <c r="AT141" s="20" t="s">
        <v>201</v>
      </c>
      <c r="AU141" s="20" t="s">
        <v>83</v>
      </c>
      <c r="AY141" s="20" t="s">
        <v>200</v>
      </c>
      <c r="BE141" s="144">
        <f>IF(U141="základná",N141,0)</f>
        <v>0</v>
      </c>
      <c r="BF141" s="144">
        <f>IF(U141="znížená",N141,0)</f>
        <v>0</v>
      </c>
      <c r="BG141" s="144">
        <f>IF(U141="zákl. prenesená",N141,0)</f>
        <v>0</v>
      </c>
      <c r="BH141" s="144">
        <f>IF(U141="zníž. prenesená",N141,0)</f>
        <v>0</v>
      </c>
      <c r="BI141" s="144">
        <f>IF(U141="nulová",N141,0)</f>
        <v>0</v>
      </c>
      <c r="BJ141" s="20" t="s">
        <v>88</v>
      </c>
      <c r="BK141" s="144">
        <f>ROUND(L141*K141,2)</f>
        <v>0</v>
      </c>
      <c r="BL141" s="20" t="s">
        <v>205</v>
      </c>
      <c r="BM141" s="20" t="s">
        <v>241</v>
      </c>
    </row>
    <row r="142" spans="2:65" s="1" customFormat="1" ht="16.5" customHeight="1">
      <c r="B142" s="179"/>
      <c r="C142" s="213" t="s">
        <v>223</v>
      </c>
      <c r="D142" s="213" t="s">
        <v>201</v>
      </c>
      <c r="E142" s="214" t="s">
        <v>711</v>
      </c>
      <c r="F142" s="215" t="s">
        <v>712</v>
      </c>
      <c r="G142" s="215"/>
      <c r="H142" s="215"/>
      <c r="I142" s="215"/>
      <c r="J142" s="216" t="s">
        <v>208</v>
      </c>
      <c r="K142" s="217">
        <v>11.5</v>
      </c>
      <c r="L142" s="218">
        <v>0</v>
      </c>
      <c r="M142" s="218"/>
      <c r="N142" s="217">
        <f>ROUND(L142*K142,2)</f>
        <v>0</v>
      </c>
      <c r="O142" s="217"/>
      <c r="P142" s="217"/>
      <c r="Q142" s="217"/>
      <c r="R142" s="183"/>
      <c r="T142" s="219" t="s">
        <v>5</v>
      </c>
      <c r="U142" s="54" t="s">
        <v>43</v>
      </c>
      <c r="V142" s="45"/>
      <c r="W142" s="220">
        <f>V142*K142</f>
        <v>0</v>
      </c>
      <c r="X142" s="220">
        <v>0</v>
      </c>
      <c r="Y142" s="220">
        <f>X142*K142</f>
        <v>0</v>
      </c>
      <c r="Z142" s="220">
        <v>0</v>
      </c>
      <c r="AA142" s="221">
        <f>Z142*K142</f>
        <v>0</v>
      </c>
      <c r="AR142" s="20" t="s">
        <v>205</v>
      </c>
      <c r="AT142" s="20" t="s">
        <v>201</v>
      </c>
      <c r="AU142" s="20" t="s">
        <v>83</v>
      </c>
      <c r="AY142" s="20" t="s">
        <v>200</v>
      </c>
      <c r="BE142" s="144">
        <f>IF(U142="základná",N142,0)</f>
        <v>0</v>
      </c>
      <c r="BF142" s="144">
        <f>IF(U142="znížená",N142,0)</f>
        <v>0</v>
      </c>
      <c r="BG142" s="144">
        <f>IF(U142="zákl. prenesená",N142,0)</f>
        <v>0</v>
      </c>
      <c r="BH142" s="144">
        <f>IF(U142="zníž. prenesená",N142,0)</f>
        <v>0</v>
      </c>
      <c r="BI142" s="144">
        <f>IF(U142="nulová",N142,0)</f>
        <v>0</v>
      </c>
      <c r="BJ142" s="20" t="s">
        <v>88</v>
      </c>
      <c r="BK142" s="144">
        <f>ROUND(L142*K142,2)</f>
        <v>0</v>
      </c>
      <c r="BL142" s="20" t="s">
        <v>205</v>
      </c>
      <c r="BM142" s="20" t="s">
        <v>244</v>
      </c>
    </row>
    <row r="143" spans="2:65" s="1" customFormat="1" ht="25.5" customHeight="1">
      <c r="B143" s="179"/>
      <c r="C143" s="213" t="s">
        <v>245</v>
      </c>
      <c r="D143" s="213" t="s">
        <v>201</v>
      </c>
      <c r="E143" s="214" t="s">
        <v>713</v>
      </c>
      <c r="F143" s="215" t="s">
        <v>714</v>
      </c>
      <c r="G143" s="215"/>
      <c r="H143" s="215"/>
      <c r="I143" s="215"/>
      <c r="J143" s="216" t="s">
        <v>208</v>
      </c>
      <c r="K143" s="217">
        <v>11.5</v>
      </c>
      <c r="L143" s="218">
        <v>0</v>
      </c>
      <c r="M143" s="218"/>
      <c r="N143" s="217">
        <f>ROUND(L143*K143,2)</f>
        <v>0</v>
      </c>
      <c r="O143" s="217"/>
      <c r="P143" s="217"/>
      <c r="Q143" s="217"/>
      <c r="R143" s="183"/>
      <c r="T143" s="219" t="s">
        <v>5</v>
      </c>
      <c r="U143" s="54" t="s">
        <v>43</v>
      </c>
      <c r="V143" s="45"/>
      <c r="W143" s="220">
        <f>V143*K143</f>
        <v>0</v>
      </c>
      <c r="X143" s="220">
        <v>0</v>
      </c>
      <c r="Y143" s="220">
        <f>X143*K143</f>
        <v>0</v>
      </c>
      <c r="Z143" s="220">
        <v>0</v>
      </c>
      <c r="AA143" s="221">
        <f>Z143*K143</f>
        <v>0</v>
      </c>
      <c r="AR143" s="20" t="s">
        <v>205</v>
      </c>
      <c r="AT143" s="20" t="s">
        <v>201</v>
      </c>
      <c r="AU143" s="20" t="s">
        <v>83</v>
      </c>
      <c r="AY143" s="20" t="s">
        <v>200</v>
      </c>
      <c r="BE143" s="144">
        <f>IF(U143="základná",N143,0)</f>
        <v>0</v>
      </c>
      <c r="BF143" s="144">
        <f>IF(U143="znížená",N143,0)</f>
        <v>0</v>
      </c>
      <c r="BG143" s="144">
        <f>IF(U143="zákl. prenesená",N143,0)</f>
        <v>0</v>
      </c>
      <c r="BH143" s="144">
        <f>IF(U143="zníž. prenesená",N143,0)</f>
        <v>0</v>
      </c>
      <c r="BI143" s="144">
        <f>IF(U143="nulová",N143,0)</f>
        <v>0</v>
      </c>
      <c r="BJ143" s="20" t="s">
        <v>88</v>
      </c>
      <c r="BK143" s="144">
        <f>ROUND(L143*K143,2)</f>
        <v>0</v>
      </c>
      <c r="BL143" s="20" t="s">
        <v>205</v>
      </c>
      <c r="BM143" s="20" t="s">
        <v>248</v>
      </c>
    </row>
    <row r="144" spans="2:65" s="1" customFormat="1" ht="16.5" customHeight="1">
      <c r="B144" s="179"/>
      <c r="C144" s="213" t="s">
        <v>227</v>
      </c>
      <c r="D144" s="213" t="s">
        <v>201</v>
      </c>
      <c r="E144" s="214" t="s">
        <v>715</v>
      </c>
      <c r="F144" s="215" t="s">
        <v>716</v>
      </c>
      <c r="G144" s="215"/>
      <c r="H144" s="215"/>
      <c r="I144" s="215"/>
      <c r="J144" s="216" t="s">
        <v>215</v>
      </c>
      <c r="K144" s="217">
        <v>0.15</v>
      </c>
      <c r="L144" s="218">
        <v>0</v>
      </c>
      <c r="M144" s="218"/>
      <c r="N144" s="217">
        <f>ROUND(L144*K144,2)</f>
        <v>0</v>
      </c>
      <c r="O144" s="217"/>
      <c r="P144" s="217"/>
      <c r="Q144" s="217"/>
      <c r="R144" s="183"/>
      <c r="T144" s="219" t="s">
        <v>5</v>
      </c>
      <c r="U144" s="54" t="s">
        <v>43</v>
      </c>
      <c r="V144" s="45"/>
      <c r="W144" s="220">
        <f>V144*K144</f>
        <v>0</v>
      </c>
      <c r="X144" s="220">
        <v>0</v>
      </c>
      <c r="Y144" s="220">
        <f>X144*K144</f>
        <v>0</v>
      </c>
      <c r="Z144" s="220">
        <v>0</v>
      </c>
      <c r="AA144" s="221">
        <f>Z144*K144</f>
        <v>0</v>
      </c>
      <c r="AR144" s="20" t="s">
        <v>205</v>
      </c>
      <c r="AT144" s="20" t="s">
        <v>201</v>
      </c>
      <c r="AU144" s="20" t="s">
        <v>83</v>
      </c>
      <c r="AY144" s="20" t="s">
        <v>200</v>
      </c>
      <c r="BE144" s="144">
        <f>IF(U144="základná",N144,0)</f>
        <v>0</v>
      </c>
      <c r="BF144" s="144">
        <f>IF(U144="znížená",N144,0)</f>
        <v>0</v>
      </c>
      <c r="BG144" s="144">
        <f>IF(U144="zákl. prenesená",N144,0)</f>
        <v>0</v>
      </c>
      <c r="BH144" s="144">
        <f>IF(U144="zníž. prenesená",N144,0)</f>
        <v>0</v>
      </c>
      <c r="BI144" s="144">
        <f>IF(U144="nulová",N144,0)</f>
        <v>0</v>
      </c>
      <c r="BJ144" s="20" t="s">
        <v>88</v>
      </c>
      <c r="BK144" s="144">
        <f>ROUND(L144*K144,2)</f>
        <v>0</v>
      </c>
      <c r="BL144" s="20" t="s">
        <v>205</v>
      </c>
      <c r="BM144" s="20" t="s">
        <v>252</v>
      </c>
    </row>
    <row r="145" spans="2:65" s="1" customFormat="1" ht="25.5" customHeight="1">
      <c r="B145" s="179"/>
      <c r="C145" s="213" t="s">
        <v>253</v>
      </c>
      <c r="D145" s="213" t="s">
        <v>201</v>
      </c>
      <c r="E145" s="214" t="s">
        <v>717</v>
      </c>
      <c r="F145" s="215" t="s">
        <v>718</v>
      </c>
      <c r="G145" s="215"/>
      <c r="H145" s="215"/>
      <c r="I145" s="215"/>
      <c r="J145" s="216" t="s">
        <v>208</v>
      </c>
      <c r="K145" s="217">
        <v>10</v>
      </c>
      <c r="L145" s="218">
        <v>0</v>
      </c>
      <c r="M145" s="218"/>
      <c r="N145" s="217">
        <f>ROUND(L145*K145,2)</f>
        <v>0</v>
      </c>
      <c r="O145" s="217"/>
      <c r="P145" s="217"/>
      <c r="Q145" s="217"/>
      <c r="R145" s="183"/>
      <c r="T145" s="219" t="s">
        <v>5</v>
      </c>
      <c r="U145" s="54" t="s">
        <v>43</v>
      </c>
      <c r="V145" s="45"/>
      <c r="W145" s="220">
        <f>V145*K145</f>
        <v>0</v>
      </c>
      <c r="X145" s="220">
        <v>0</v>
      </c>
      <c r="Y145" s="220">
        <f>X145*K145</f>
        <v>0</v>
      </c>
      <c r="Z145" s="220">
        <v>0</v>
      </c>
      <c r="AA145" s="221">
        <f>Z145*K145</f>
        <v>0</v>
      </c>
      <c r="AR145" s="20" t="s">
        <v>205</v>
      </c>
      <c r="AT145" s="20" t="s">
        <v>201</v>
      </c>
      <c r="AU145" s="20" t="s">
        <v>83</v>
      </c>
      <c r="AY145" s="20" t="s">
        <v>200</v>
      </c>
      <c r="BE145" s="144">
        <f>IF(U145="základná",N145,0)</f>
        <v>0</v>
      </c>
      <c r="BF145" s="144">
        <f>IF(U145="znížená",N145,0)</f>
        <v>0</v>
      </c>
      <c r="BG145" s="144">
        <f>IF(U145="zákl. prenesená",N145,0)</f>
        <v>0</v>
      </c>
      <c r="BH145" s="144">
        <f>IF(U145="zníž. prenesená",N145,0)</f>
        <v>0</v>
      </c>
      <c r="BI145" s="144">
        <f>IF(U145="nulová",N145,0)</f>
        <v>0</v>
      </c>
      <c r="BJ145" s="20" t="s">
        <v>88</v>
      </c>
      <c r="BK145" s="144">
        <f>ROUND(L145*K145,2)</f>
        <v>0</v>
      </c>
      <c r="BL145" s="20" t="s">
        <v>205</v>
      </c>
      <c r="BM145" s="20" t="s">
        <v>256</v>
      </c>
    </row>
    <row r="146" spans="2:63" s="9" customFormat="1" ht="37.4" customHeight="1">
      <c r="B146" s="201"/>
      <c r="C146" s="202"/>
      <c r="D146" s="203" t="s">
        <v>685</v>
      </c>
      <c r="E146" s="203"/>
      <c r="F146" s="203"/>
      <c r="G146" s="203"/>
      <c r="H146" s="203"/>
      <c r="I146" s="203"/>
      <c r="J146" s="203"/>
      <c r="K146" s="203"/>
      <c r="L146" s="203"/>
      <c r="M146" s="203"/>
      <c r="N146" s="222">
        <f>BK146</f>
        <v>0</v>
      </c>
      <c r="O146" s="223"/>
      <c r="P146" s="223"/>
      <c r="Q146" s="223"/>
      <c r="R146" s="206"/>
      <c r="T146" s="207"/>
      <c r="U146" s="202"/>
      <c r="V146" s="202"/>
      <c r="W146" s="208">
        <f>W147</f>
        <v>0</v>
      </c>
      <c r="X146" s="202"/>
      <c r="Y146" s="208">
        <f>Y147</f>
        <v>0</v>
      </c>
      <c r="Z146" s="202"/>
      <c r="AA146" s="209">
        <f>AA147</f>
        <v>0</v>
      </c>
      <c r="AR146" s="210" t="s">
        <v>83</v>
      </c>
      <c r="AT146" s="211" t="s">
        <v>75</v>
      </c>
      <c r="AU146" s="211" t="s">
        <v>76</v>
      </c>
      <c r="AY146" s="210" t="s">
        <v>200</v>
      </c>
      <c r="BK146" s="212">
        <f>BK147</f>
        <v>0</v>
      </c>
    </row>
    <row r="147" spans="2:65" s="1" customFormat="1" ht="16.5" customHeight="1">
      <c r="B147" s="179"/>
      <c r="C147" s="213" t="s">
        <v>230</v>
      </c>
      <c r="D147" s="213" t="s">
        <v>201</v>
      </c>
      <c r="E147" s="214" t="s">
        <v>719</v>
      </c>
      <c r="F147" s="215" t="s">
        <v>720</v>
      </c>
      <c r="G147" s="215"/>
      <c r="H147" s="215"/>
      <c r="I147" s="215"/>
      <c r="J147" s="216" t="s">
        <v>721</v>
      </c>
      <c r="K147" s="217">
        <v>0.1</v>
      </c>
      <c r="L147" s="218">
        <v>0</v>
      </c>
      <c r="M147" s="218"/>
      <c r="N147" s="217">
        <f>ROUND(L147*K147,2)</f>
        <v>0</v>
      </c>
      <c r="O147" s="217"/>
      <c r="P147" s="217"/>
      <c r="Q147" s="217"/>
      <c r="R147" s="183"/>
      <c r="T147" s="219" t="s">
        <v>5</v>
      </c>
      <c r="U147" s="54" t="s">
        <v>43</v>
      </c>
      <c r="V147" s="45"/>
      <c r="W147" s="220">
        <f>V147*K147</f>
        <v>0</v>
      </c>
      <c r="X147" s="220">
        <v>0</v>
      </c>
      <c r="Y147" s="220">
        <f>X147*K147</f>
        <v>0</v>
      </c>
      <c r="Z147" s="220">
        <v>0</v>
      </c>
      <c r="AA147" s="221">
        <f>Z147*K147</f>
        <v>0</v>
      </c>
      <c r="AR147" s="20" t="s">
        <v>205</v>
      </c>
      <c r="AT147" s="20" t="s">
        <v>201</v>
      </c>
      <c r="AU147" s="20" t="s">
        <v>83</v>
      </c>
      <c r="AY147" s="20" t="s">
        <v>200</v>
      </c>
      <c r="BE147" s="144">
        <f>IF(U147="základná",N147,0)</f>
        <v>0</v>
      </c>
      <c r="BF147" s="144">
        <f>IF(U147="znížená",N147,0)</f>
        <v>0</v>
      </c>
      <c r="BG147" s="144">
        <f>IF(U147="zákl. prenesená",N147,0)</f>
        <v>0</v>
      </c>
      <c r="BH147" s="144">
        <f>IF(U147="zníž. prenesená",N147,0)</f>
        <v>0</v>
      </c>
      <c r="BI147" s="144">
        <f>IF(U147="nulová",N147,0)</f>
        <v>0</v>
      </c>
      <c r="BJ147" s="20" t="s">
        <v>88</v>
      </c>
      <c r="BK147" s="144">
        <f>ROUND(L147*K147,2)</f>
        <v>0</v>
      </c>
      <c r="BL147" s="20" t="s">
        <v>205</v>
      </c>
      <c r="BM147" s="20" t="s">
        <v>259</v>
      </c>
    </row>
    <row r="148" spans="2:63" s="9" customFormat="1" ht="37.4" customHeight="1">
      <c r="B148" s="201"/>
      <c r="C148" s="202"/>
      <c r="D148" s="203" t="s">
        <v>686</v>
      </c>
      <c r="E148" s="203"/>
      <c r="F148" s="203"/>
      <c r="G148" s="203"/>
      <c r="H148" s="203"/>
      <c r="I148" s="203"/>
      <c r="J148" s="203"/>
      <c r="K148" s="203"/>
      <c r="L148" s="203"/>
      <c r="M148" s="203"/>
      <c r="N148" s="222">
        <f>BK148</f>
        <v>0</v>
      </c>
      <c r="O148" s="223"/>
      <c r="P148" s="223"/>
      <c r="Q148" s="223"/>
      <c r="R148" s="206"/>
      <c r="T148" s="207"/>
      <c r="U148" s="202"/>
      <c r="V148" s="202"/>
      <c r="W148" s="208">
        <f>W149</f>
        <v>0</v>
      </c>
      <c r="X148" s="202"/>
      <c r="Y148" s="208">
        <f>Y149</f>
        <v>0</v>
      </c>
      <c r="Z148" s="202"/>
      <c r="AA148" s="209">
        <f>AA149</f>
        <v>0</v>
      </c>
      <c r="AR148" s="210" t="s">
        <v>83</v>
      </c>
      <c r="AT148" s="211" t="s">
        <v>75</v>
      </c>
      <c r="AU148" s="211" t="s">
        <v>76</v>
      </c>
      <c r="AY148" s="210" t="s">
        <v>200</v>
      </c>
      <c r="BK148" s="212">
        <f>BK149</f>
        <v>0</v>
      </c>
    </row>
    <row r="149" spans="2:65" s="1" customFormat="1" ht="16.5" customHeight="1">
      <c r="B149" s="179"/>
      <c r="C149" s="213" t="s">
        <v>260</v>
      </c>
      <c r="D149" s="213" t="s">
        <v>201</v>
      </c>
      <c r="E149" s="214" t="s">
        <v>722</v>
      </c>
      <c r="F149" s="215" t="s">
        <v>723</v>
      </c>
      <c r="G149" s="215"/>
      <c r="H149" s="215"/>
      <c r="I149" s="215"/>
      <c r="J149" s="216" t="s">
        <v>208</v>
      </c>
      <c r="K149" s="217">
        <v>380.2</v>
      </c>
      <c r="L149" s="218">
        <v>0</v>
      </c>
      <c r="M149" s="218"/>
      <c r="N149" s="217">
        <f>ROUND(L149*K149,2)</f>
        <v>0</v>
      </c>
      <c r="O149" s="217"/>
      <c r="P149" s="217"/>
      <c r="Q149" s="217"/>
      <c r="R149" s="183"/>
      <c r="T149" s="219" t="s">
        <v>5</v>
      </c>
      <c r="U149" s="54" t="s">
        <v>43</v>
      </c>
      <c r="V149" s="45"/>
      <c r="W149" s="220">
        <f>V149*K149</f>
        <v>0</v>
      </c>
      <c r="X149" s="220">
        <v>0</v>
      </c>
      <c r="Y149" s="220">
        <f>X149*K149</f>
        <v>0</v>
      </c>
      <c r="Z149" s="220">
        <v>0</v>
      </c>
      <c r="AA149" s="221">
        <f>Z149*K149</f>
        <v>0</v>
      </c>
      <c r="AR149" s="20" t="s">
        <v>205</v>
      </c>
      <c r="AT149" s="20" t="s">
        <v>201</v>
      </c>
      <c r="AU149" s="20" t="s">
        <v>83</v>
      </c>
      <c r="AY149" s="20" t="s">
        <v>200</v>
      </c>
      <c r="BE149" s="144">
        <f>IF(U149="základná",N149,0)</f>
        <v>0</v>
      </c>
      <c r="BF149" s="144">
        <f>IF(U149="znížená",N149,0)</f>
        <v>0</v>
      </c>
      <c r="BG149" s="144">
        <f>IF(U149="zákl. prenesená",N149,0)</f>
        <v>0</v>
      </c>
      <c r="BH149" s="144">
        <f>IF(U149="zníž. prenesená",N149,0)</f>
        <v>0</v>
      </c>
      <c r="BI149" s="144">
        <f>IF(U149="nulová",N149,0)</f>
        <v>0</v>
      </c>
      <c r="BJ149" s="20" t="s">
        <v>88</v>
      </c>
      <c r="BK149" s="144">
        <f>ROUND(L149*K149,2)</f>
        <v>0</v>
      </c>
      <c r="BL149" s="20" t="s">
        <v>205</v>
      </c>
      <c r="BM149" s="20" t="s">
        <v>263</v>
      </c>
    </row>
    <row r="150" spans="2:63" s="9" customFormat="1" ht="37.4" customHeight="1">
      <c r="B150" s="201"/>
      <c r="C150" s="202"/>
      <c r="D150" s="203" t="s">
        <v>170</v>
      </c>
      <c r="E150" s="203"/>
      <c r="F150" s="203"/>
      <c r="G150" s="203"/>
      <c r="H150" s="203"/>
      <c r="I150" s="203"/>
      <c r="J150" s="203"/>
      <c r="K150" s="203"/>
      <c r="L150" s="203"/>
      <c r="M150" s="203"/>
      <c r="N150" s="222">
        <f>BK150</f>
        <v>0</v>
      </c>
      <c r="O150" s="223"/>
      <c r="P150" s="223"/>
      <c r="Q150" s="223"/>
      <c r="R150" s="206"/>
      <c r="T150" s="207"/>
      <c r="U150" s="202"/>
      <c r="V150" s="202"/>
      <c r="W150" s="208">
        <f>W151</f>
        <v>0</v>
      </c>
      <c r="X150" s="202"/>
      <c r="Y150" s="208">
        <f>Y151</f>
        <v>0</v>
      </c>
      <c r="Z150" s="202"/>
      <c r="AA150" s="209">
        <f>AA151</f>
        <v>0</v>
      </c>
      <c r="AR150" s="210" t="s">
        <v>83</v>
      </c>
      <c r="AT150" s="211" t="s">
        <v>75</v>
      </c>
      <c r="AU150" s="211" t="s">
        <v>76</v>
      </c>
      <c r="AY150" s="210" t="s">
        <v>200</v>
      </c>
      <c r="BK150" s="212">
        <f>BK151</f>
        <v>0</v>
      </c>
    </row>
    <row r="151" spans="2:65" s="1" customFormat="1" ht="25.5" customHeight="1">
      <c r="B151" s="179"/>
      <c r="C151" s="213" t="s">
        <v>235</v>
      </c>
      <c r="D151" s="213" t="s">
        <v>201</v>
      </c>
      <c r="E151" s="214" t="s">
        <v>620</v>
      </c>
      <c r="F151" s="215" t="s">
        <v>724</v>
      </c>
      <c r="G151" s="215"/>
      <c r="H151" s="215"/>
      <c r="I151" s="215"/>
      <c r="J151" s="216" t="s">
        <v>215</v>
      </c>
      <c r="K151" s="217">
        <v>449.2</v>
      </c>
      <c r="L151" s="218">
        <v>0</v>
      </c>
      <c r="M151" s="218"/>
      <c r="N151" s="217">
        <f>ROUND(L151*K151,2)</f>
        <v>0</v>
      </c>
      <c r="O151" s="217"/>
      <c r="P151" s="217"/>
      <c r="Q151" s="217"/>
      <c r="R151" s="183"/>
      <c r="T151" s="219" t="s">
        <v>5</v>
      </c>
      <c r="U151" s="54" t="s">
        <v>43</v>
      </c>
      <c r="V151" s="45"/>
      <c r="W151" s="220">
        <f>V151*K151</f>
        <v>0</v>
      </c>
      <c r="X151" s="220">
        <v>0</v>
      </c>
      <c r="Y151" s="220">
        <f>X151*K151</f>
        <v>0</v>
      </c>
      <c r="Z151" s="220">
        <v>0</v>
      </c>
      <c r="AA151" s="221">
        <f>Z151*K151</f>
        <v>0</v>
      </c>
      <c r="AR151" s="20" t="s">
        <v>205</v>
      </c>
      <c r="AT151" s="20" t="s">
        <v>201</v>
      </c>
      <c r="AU151" s="20" t="s">
        <v>83</v>
      </c>
      <c r="AY151" s="20" t="s">
        <v>200</v>
      </c>
      <c r="BE151" s="144">
        <f>IF(U151="základná",N151,0)</f>
        <v>0</v>
      </c>
      <c r="BF151" s="144">
        <f>IF(U151="znížená",N151,0)</f>
        <v>0</v>
      </c>
      <c r="BG151" s="144">
        <f>IF(U151="zákl. prenesená",N151,0)</f>
        <v>0</v>
      </c>
      <c r="BH151" s="144">
        <f>IF(U151="zníž. prenesená",N151,0)</f>
        <v>0</v>
      </c>
      <c r="BI151" s="144">
        <f>IF(U151="nulová",N151,0)</f>
        <v>0</v>
      </c>
      <c r="BJ151" s="20" t="s">
        <v>88</v>
      </c>
      <c r="BK151" s="144">
        <f>ROUND(L151*K151,2)</f>
        <v>0</v>
      </c>
      <c r="BL151" s="20" t="s">
        <v>205</v>
      </c>
      <c r="BM151" s="20" t="s">
        <v>266</v>
      </c>
    </row>
    <row r="152" spans="2:63" s="9" customFormat="1" ht="37.4" customHeight="1">
      <c r="B152" s="201"/>
      <c r="C152" s="202"/>
      <c r="D152" s="203" t="s">
        <v>687</v>
      </c>
      <c r="E152" s="203"/>
      <c r="F152" s="203"/>
      <c r="G152" s="203"/>
      <c r="H152" s="203"/>
      <c r="I152" s="203"/>
      <c r="J152" s="203"/>
      <c r="K152" s="203"/>
      <c r="L152" s="203"/>
      <c r="M152" s="203"/>
      <c r="N152" s="222">
        <f>BK152</f>
        <v>0</v>
      </c>
      <c r="O152" s="223"/>
      <c r="P152" s="223"/>
      <c r="Q152" s="223"/>
      <c r="R152" s="206"/>
      <c r="T152" s="207"/>
      <c r="U152" s="202"/>
      <c r="V152" s="202"/>
      <c r="W152" s="208">
        <f>SUM(W153:W156)</f>
        <v>0</v>
      </c>
      <c r="X152" s="202"/>
      <c r="Y152" s="208">
        <f>SUM(Y153:Y156)</f>
        <v>0</v>
      </c>
      <c r="Z152" s="202"/>
      <c r="AA152" s="209">
        <f>SUM(AA153:AA156)</f>
        <v>0</v>
      </c>
      <c r="AR152" s="210" t="s">
        <v>83</v>
      </c>
      <c r="AT152" s="211" t="s">
        <v>75</v>
      </c>
      <c r="AU152" s="211" t="s">
        <v>76</v>
      </c>
      <c r="AY152" s="210" t="s">
        <v>200</v>
      </c>
      <c r="BK152" s="212">
        <f>SUM(BK153:BK156)</f>
        <v>0</v>
      </c>
    </row>
    <row r="153" spans="2:65" s="1" customFormat="1" ht="25.5" customHeight="1">
      <c r="B153" s="179"/>
      <c r="C153" s="213" t="s">
        <v>267</v>
      </c>
      <c r="D153" s="213" t="s">
        <v>201</v>
      </c>
      <c r="E153" s="214" t="s">
        <v>725</v>
      </c>
      <c r="F153" s="215" t="s">
        <v>726</v>
      </c>
      <c r="G153" s="215"/>
      <c r="H153" s="215"/>
      <c r="I153" s="215"/>
      <c r="J153" s="216" t="s">
        <v>208</v>
      </c>
      <c r="K153" s="217">
        <v>459</v>
      </c>
      <c r="L153" s="218">
        <v>0</v>
      </c>
      <c r="M153" s="218"/>
      <c r="N153" s="217">
        <f>ROUND(L153*K153,2)</f>
        <v>0</v>
      </c>
      <c r="O153" s="217"/>
      <c r="P153" s="217"/>
      <c r="Q153" s="217"/>
      <c r="R153" s="183"/>
      <c r="T153" s="219" t="s">
        <v>5</v>
      </c>
      <c r="U153" s="54" t="s">
        <v>43</v>
      </c>
      <c r="V153" s="45"/>
      <c r="W153" s="220">
        <f>V153*K153</f>
        <v>0</v>
      </c>
      <c r="X153" s="220">
        <v>0</v>
      </c>
      <c r="Y153" s="220">
        <f>X153*K153</f>
        <v>0</v>
      </c>
      <c r="Z153" s="220">
        <v>0</v>
      </c>
      <c r="AA153" s="221">
        <f>Z153*K153</f>
        <v>0</v>
      </c>
      <c r="AR153" s="20" t="s">
        <v>205</v>
      </c>
      <c r="AT153" s="20" t="s">
        <v>201</v>
      </c>
      <c r="AU153" s="20" t="s">
        <v>83</v>
      </c>
      <c r="AY153" s="20" t="s">
        <v>200</v>
      </c>
      <c r="BE153" s="144">
        <f>IF(U153="základná",N153,0)</f>
        <v>0</v>
      </c>
      <c r="BF153" s="144">
        <f>IF(U153="znížená",N153,0)</f>
        <v>0</v>
      </c>
      <c r="BG153" s="144">
        <f>IF(U153="zákl. prenesená",N153,0)</f>
        <v>0</v>
      </c>
      <c r="BH153" s="144">
        <f>IF(U153="zníž. prenesená",N153,0)</f>
        <v>0</v>
      </c>
      <c r="BI153" s="144">
        <f>IF(U153="nulová",N153,0)</f>
        <v>0</v>
      </c>
      <c r="BJ153" s="20" t="s">
        <v>88</v>
      </c>
      <c r="BK153" s="144">
        <f>ROUND(L153*K153,2)</f>
        <v>0</v>
      </c>
      <c r="BL153" s="20" t="s">
        <v>205</v>
      </c>
      <c r="BM153" s="20" t="s">
        <v>270</v>
      </c>
    </row>
    <row r="154" spans="2:65" s="1" customFormat="1" ht="16.5" customHeight="1">
      <c r="B154" s="179"/>
      <c r="C154" s="213" t="s">
        <v>10</v>
      </c>
      <c r="D154" s="213" t="s">
        <v>201</v>
      </c>
      <c r="E154" s="214" t="s">
        <v>727</v>
      </c>
      <c r="F154" s="215" t="s">
        <v>728</v>
      </c>
      <c r="G154" s="215"/>
      <c r="H154" s="215"/>
      <c r="I154" s="215"/>
      <c r="J154" s="216" t="s">
        <v>208</v>
      </c>
      <c r="K154" s="217">
        <v>422</v>
      </c>
      <c r="L154" s="218">
        <v>0</v>
      </c>
      <c r="M154" s="218"/>
      <c r="N154" s="217">
        <f>ROUND(L154*K154,2)</f>
        <v>0</v>
      </c>
      <c r="O154" s="217"/>
      <c r="P154" s="217"/>
      <c r="Q154" s="217"/>
      <c r="R154" s="183"/>
      <c r="T154" s="219" t="s">
        <v>5</v>
      </c>
      <c r="U154" s="54" t="s">
        <v>43</v>
      </c>
      <c r="V154" s="45"/>
      <c r="W154" s="220">
        <f>V154*K154</f>
        <v>0</v>
      </c>
      <c r="X154" s="220">
        <v>0</v>
      </c>
      <c r="Y154" s="220">
        <f>X154*K154</f>
        <v>0</v>
      </c>
      <c r="Z154" s="220">
        <v>0</v>
      </c>
      <c r="AA154" s="221">
        <f>Z154*K154</f>
        <v>0</v>
      </c>
      <c r="AR154" s="20" t="s">
        <v>205</v>
      </c>
      <c r="AT154" s="20" t="s">
        <v>201</v>
      </c>
      <c r="AU154" s="20" t="s">
        <v>83</v>
      </c>
      <c r="AY154" s="20" t="s">
        <v>200</v>
      </c>
      <c r="BE154" s="144">
        <f>IF(U154="základná",N154,0)</f>
        <v>0</v>
      </c>
      <c r="BF154" s="144">
        <f>IF(U154="znížená",N154,0)</f>
        <v>0</v>
      </c>
      <c r="BG154" s="144">
        <f>IF(U154="zákl. prenesená",N154,0)</f>
        <v>0</v>
      </c>
      <c r="BH154" s="144">
        <f>IF(U154="zníž. prenesená",N154,0)</f>
        <v>0</v>
      </c>
      <c r="BI154" s="144">
        <f>IF(U154="nulová",N154,0)</f>
        <v>0</v>
      </c>
      <c r="BJ154" s="20" t="s">
        <v>88</v>
      </c>
      <c r="BK154" s="144">
        <f>ROUND(L154*K154,2)</f>
        <v>0</v>
      </c>
      <c r="BL154" s="20" t="s">
        <v>205</v>
      </c>
      <c r="BM154" s="20" t="s">
        <v>273</v>
      </c>
    </row>
    <row r="155" spans="2:65" s="1" customFormat="1" ht="16.5" customHeight="1">
      <c r="B155" s="179"/>
      <c r="C155" s="213" t="s">
        <v>274</v>
      </c>
      <c r="D155" s="213" t="s">
        <v>201</v>
      </c>
      <c r="E155" s="214" t="s">
        <v>729</v>
      </c>
      <c r="F155" s="215" t="s">
        <v>730</v>
      </c>
      <c r="G155" s="215"/>
      <c r="H155" s="215"/>
      <c r="I155" s="215"/>
      <c r="J155" s="216" t="s">
        <v>208</v>
      </c>
      <c r="K155" s="217">
        <v>881</v>
      </c>
      <c r="L155" s="218">
        <v>0</v>
      </c>
      <c r="M155" s="218"/>
      <c r="N155" s="217">
        <f>ROUND(L155*K155,2)</f>
        <v>0</v>
      </c>
      <c r="O155" s="217"/>
      <c r="P155" s="217"/>
      <c r="Q155" s="217"/>
      <c r="R155" s="183"/>
      <c r="T155" s="219" t="s">
        <v>5</v>
      </c>
      <c r="U155" s="54" t="s">
        <v>43</v>
      </c>
      <c r="V155" s="45"/>
      <c r="W155" s="220">
        <f>V155*K155</f>
        <v>0</v>
      </c>
      <c r="X155" s="220">
        <v>0</v>
      </c>
      <c r="Y155" s="220">
        <f>X155*K155</f>
        <v>0</v>
      </c>
      <c r="Z155" s="220">
        <v>0</v>
      </c>
      <c r="AA155" s="221">
        <f>Z155*K155</f>
        <v>0</v>
      </c>
      <c r="AR155" s="20" t="s">
        <v>205</v>
      </c>
      <c r="AT155" s="20" t="s">
        <v>201</v>
      </c>
      <c r="AU155" s="20" t="s">
        <v>83</v>
      </c>
      <c r="AY155" s="20" t="s">
        <v>200</v>
      </c>
      <c r="BE155" s="144">
        <f>IF(U155="základná",N155,0)</f>
        <v>0</v>
      </c>
      <c r="BF155" s="144">
        <f>IF(U155="znížená",N155,0)</f>
        <v>0</v>
      </c>
      <c r="BG155" s="144">
        <f>IF(U155="zákl. prenesená",N155,0)</f>
        <v>0</v>
      </c>
      <c r="BH155" s="144">
        <f>IF(U155="zníž. prenesená",N155,0)</f>
        <v>0</v>
      </c>
      <c r="BI155" s="144">
        <f>IF(U155="nulová",N155,0)</f>
        <v>0</v>
      </c>
      <c r="BJ155" s="20" t="s">
        <v>88</v>
      </c>
      <c r="BK155" s="144">
        <f>ROUND(L155*K155,2)</f>
        <v>0</v>
      </c>
      <c r="BL155" s="20" t="s">
        <v>205</v>
      </c>
      <c r="BM155" s="20" t="s">
        <v>277</v>
      </c>
    </row>
    <row r="156" spans="2:65" s="1" customFormat="1" ht="25.5" customHeight="1">
      <c r="B156" s="179"/>
      <c r="C156" s="213" t="s">
        <v>241</v>
      </c>
      <c r="D156" s="213" t="s">
        <v>201</v>
      </c>
      <c r="E156" s="214" t="s">
        <v>731</v>
      </c>
      <c r="F156" s="215" t="s">
        <v>732</v>
      </c>
      <c r="G156" s="215"/>
      <c r="H156" s="215"/>
      <c r="I156" s="215"/>
      <c r="J156" s="216" t="s">
        <v>364</v>
      </c>
      <c r="K156" s="218">
        <v>0</v>
      </c>
      <c r="L156" s="218">
        <v>0</v>
      </c>
      <c r="M156" s="218"/>
      <c r="N156" s="217">
        <f>ROUND(L156*K156,2)</f>
        <v>0</v>
      </c>
      <c r="O156" s="217"/>
      <c r="P156" s="217"/>
      <c r="Q156" s="217"/>
      <c r="R156" s="183"/>
      <c r="T156" s="219" t="s">
        <v>5</v>
      </c>
      <c r="U156" s="54" t="s">
        <v>43</v>
      </c>
      <c r="V156" s="45"/>
      <c r="W156" s="220">
        <f>V156*K156</f>
        <v>0</v>
      </c>
      <c r="X156" s="220">
        <v>0</v>
      </c>
      <c r="Y156" s="220">
        <f>X156*K156</f>
        <v>0</v>
      </c>
      <c r="Z156" s="220">
        <v>0</v>
      </c>
      <c r="AA156" s="221">
        <f>Z156*K156</f>
        <v>0</v>
      </c>
      <c r="AR156" s="20" t="s">
        <v>205</v>
      </c>
      <c r="AT156" s="20" t="s">
        <v>201</v>
      </c>
      <c r="AU156" s="20" t="s">
        <v>83</v>
      </c>
      <c r="AY156" s="20" t="s">
        <v>200</v>
      </c>
      <c r="BE156" s="144">
        <f>IF(U156="základná",N156,0)</f>
        <v>0</v>
      </c>
      <c r="BF156" s="144">
        <f>IF(U156="znížená",N156,0)</f>
        <v>0</v>
      </c>
      <c r="BG156" s="144">
        <f>IF(U156="zákl. prenesená",N156,0)</f>
        <v>0</v>
      </c>
      <c r="BH156" s="144">
        <f>IF(U156="zníž. prenesená",N156,0)</f>
        <v>0</v>
      </c>
      <c r="BI156" s="144">
        <f>IF(U156="nulová",N156,0)</f>
        <v>0</v>
      </c>
      <c r="BJ156" s="20" t="s">
        <v>88</v>
      </c>
      <c r="BK156" s="144">
        <f>ROUND(L156*K156,2)</f>
        <v>0</v>
      </c>
      <c r="BL156" s="20" t="s">
        <v>205</v>
      </c>
      <c r="BM156" s="20" t="s">
        <v>354</v>
      </c>
    </row>
    <row r="157" spans="2:63" s="9" customFormat="1" ht="37.4" customHeight="1">
      <c r="B157" s="201"/>
      <c r="C157" s="202"/>
      <c r="D157" s="203" t="s">
        <v>174</v>
      </c>
      <c r="E157" s="203"/>
      <c r="F157" s="203"/>
      <c r="G157" s="203"/>
      <c r="H157" s="203"/>
      <c r="I157" s="203"/>
      <c r="J157" s="203"/>
      <c r="K157" s="203"/>
      <c r="L157" s="203"/>
      <c r="M157" s="203"/>
      <c r="N157" s="222">
        <f>BK157</f>
        <v>0</v>
      </c>
      <c r="O157" s="223"/>
      <c r="P157" s="223"/>
      <c r="Q157" s="223"/>
      <c r="R157" s="206"/>
      <c r="T157" s="207"/>
      <c r="U157" s="202"/>
      <c r="V157" s="202"/>
      <c r="W157" s="208">
        <f>SUM(W158:W160)</f>
        <v>0</v>
      </c>
      <c r="X157" s="202"/>
      <c r="Y157" s="208">
        <f>SUM(Y158:Y160)</f>
        <v>0</v>
      </c>
      <c r="Z157" s="202"/>
      <c r="AA157" s="209">
        <f>SUM(AA158:AA160)</f>
        <v>0</v>
      </c>
      <c r="AR157" s="210" t="s">
        <v>83</v>
      </c>
      <c r="AT157" s="211" t="s">
        <v>75</v>
      </c>
      <c r="AU157" s="211" t="s">
        <v>76</v>
      </c>
      <c r="AY157" s="210" t="s">
        <v>200</v>
      </c>
      <c r="BK157" s="212">
        <f>SUM(BK158:BK160)</f>
        <v>0</v>
      </c>
    </row>
    <row r="158" spans="2:65" s="1" customFormat="1" ht="16.5" customHeight="1">
      <c r="B158" s="179"/>
      <c r="C158" s="213" t="s">
        <v>281</v>
      </c>
      <c r="D158" s="213" t="s">
        <v>201</v>
      </c>
      <c r="E158" s="214" t="s">
        <v>733</v>
      </c>
      <c r="F158" s="215" t="s">
        <v>734</v>
      </c>
      <c r="G158" s="215"/>
      <c r="H158" s="215"/>
      <c r="I158" s="215"/>
      <c r="J158" s="216" t="s">
        <v>208</v>
      </c>
      <c r="K158" s="217">
        <v>176.9</v>
      </c>
      <c r="L158" s="218">
        <v>0</v>
      </c>
      <c r="M158" s="218"/>
      <c r="N158" s="217">
        <f>ROUND(L158*K158,2)</f>
        <v>0</v>
      </c>
      <c r="O158" s="217"/>
      <c r="P158" s="217"/>
      <c r="Q158" s="217"/>
      <c r="R158" s="183"/>
      <c r="T158" s="219" t="s">
        <v>5</v>
      </c>
      <c r="U158" s="54" t="s">
        <v>43</v>
      </c>
      <c r="V158" s="45"/>
      <c r="W158" s="220">
        <f>V158*K158</f>
        <v>0</v>
      </c>
      <c r="X158" s="220">
        <v>0</v>
      </c>
      <c r="Y158" s="220">
        <f>X158*K158</f>
        <v>0</v>
      </c>
      <c r="Z158" s="220">
        <v>0</v>
      </c>
      <c r="AA158" s="221">
        <f>Z158*K158</f>
        <v>0</v>
      </c>
      <c r="AR158" s="20" t="s">
        <v>205</v>
      </c>
      <c r="AT158" s="20" t="s">
        <v>201</v>
      </c>
      <c r="AU158" s="20" t="s">
        <v>83</v>
      </c>
      <c r="AY158" s="20" t="s">
        <v>200</v>
      </c>
      <c r="BE158" s="144">
        <f>IF(U158="základná",N158,0)</f>
        <v>0</v>
      </c>
      <c r="BF158" s="144">
        <f>IF(U158="znížená",N158,0)</f>
        <v>0</v>
      </c>
      <c r="BG158" s="144">
        <f>IF(U158="zákl. prenesená",N158,0)</f>
        <v>0</v>
      </c>
      <c r="BH158" s="144">
        <f>IF(U158="zníž. prenesená",N158,0)</f>
        <v>0</v>
      </c>
      <c r="BI158" s="144">
        <f>IF(U158="nulová",N158,0)</f>
        <v>0</v>
      </c>
      <c r="BJ158" s="20" t="s">
        <v>88</v>
      </c>
      <c r="BK158" s="144">
        <f>ROUND(L158*K158,2)</f>
        <v>0</v>
      </c>
      <c r="BL158" s="20" t="s">
        <v>205</v>
      </c>
      <c r="BM158" s="20" t="s">
        <v>284</v>
      </c>
    </row>
    <row r="159" spans="2:65" s="1" customFormat="1" ht="16.5" customHeight="1">
      <c r="B159" s="179"/>
      <c r="C159" s="213" t="s">
        <v>244</v>
      </c>
      <c r="D159" s="213" t="s">
        <v>201</v>
      </c>
      <c r="E159" s="214" t="s">
        <v>735</v>
      </c>
      <c r="F159" s="215" t="s">
        <v>736</v>
      </c>
      <c r="G159" s="215"/>
      <c r="H159" s="215"/>
      <c r="I159" s="215"/>
      <c r="J159" s="216" t="s">
        <v>208</v>
      </c>
      <c r="K159" s="217">
        <v>176.9</v>
      </c>
      <c r="L159" s="218">
        <v>0</v>
      </c>
      <c r="M159" s="218"/>
      <c r="N159" s="217">
        <f>ROUND(L159*K159,2)</f>
        <v>0</v>
      </c>
      <c r="O159" s="217"/>
      <c r="P159" s="217"/>
      <c r="Q159" s="217"/>
      <c r="R159" s="183"/>
      <c r="T159" s="219" t="s">
        <v>5</v>
      </c>
      <c r="U159" s="54" t="s">
        <v>43</v>
      </c>
      <c r="V159" s="45"/>
      <c r="W159" s="220">
        <f>V159*K159</f>
        <v>0</v>
      </c>
      <c r="X159" s="220">
        <v>0</v>
      </c>
      <c r="Y159" s="220">
        <f>X159*K159</f>
        <v>0</v>
      </c>
      <c r="Z159" s="220">
        <v>0</v>
      </c>
      <c r="AA159" s="221">
        <f>Z159*K159</f>
        <v>0</v>
      </c>
      <c r="AR159" s="20" t="s">
        <v>205</v>
      </c>
      <c r="AT159" s="20" t="s">
        <v>201</v>
      </c>
      <c r="AU159" s="20" t="s">
        <v>83</v>
      </c>
      <c r="AY159" s="20" t="s">
        <v>200</v>
      </c>
      <c r="BE159" s="144">
        <f>IF(U159="základná",N159,0)</f>
        <v>0</v>
      </c>
      <c r="BF159" s="144">
        <f>IF(U159="znížená",N159,0)</f>
        <v>0</v>
      </c>
      <c r="BG159" s="144">
        <f>IF(U159="zákl. prenesená",N159,0)</f>
        <v>0</v>
      </c>
      <c r="BH159" s="144">
        <f>IF(U159="zníž. prenesená",N159,0)</f>
        <v>0</v>
      </c>
      <c r="BI159" s="144">
        <f>IF(U159="nulová",N159,0)</f>
        <v>0</v>
      </c>
      <c r="BJ159" s="20" t="s">
        <v>88</v>
      </c>
      <c r="BK159" s="144">
        <f>ROUND(L159*K159,2)</f>
        <v>0</v>
      </c>
      <c r="BL159" s="20" t="s">
        <v>205</v>
      </c>
      <c r="BM159" s="20" t="s">
        <v>286</v>
      </c>
    </row>
    <row r="160" spans="2:65" s="1" customFormat="1" ht="25.5" customHeight="1">
      <c r="B160" s="179"/>
      <c r="C160" s="213" t="s">
        <v>287</v>
      </c>
      <c r="D160" s="213" t="s">
        <v>201</v>
      </c>
      <c r="E160" s="214" t="s">
        <v>411</v>
      </c>
      <c r="F160" s="215" t="s">
        <v>737</v>
      </c>
      <c r="G160" s="215"/>
      <c r="H160" s="215"/>
      <c r="I160" s="215"/>
      <c r="J160" s="216" t="s">
        <v>364</v>
      </c>
      <c r="K160" s="218">
        <v>0</v>
      </c>
      <c r="L160" s="218">
        <v>0</v>
      </c>
      <c r="M160" s="218"/>
      <c r="N160" s="217">
        <f>ROUND(L160*K160,2)</f>
        <v>0</v>
      </c>
      <c r="O160" s="217"/>
      <c r="P160" s="217"/>
      <c r="Q160" s="217"/>
      <c r="R160" s="183"/>
      <c r="T160" s="219" t="s">
        <v>5</v>
      </c>
      <c r="U160" s="54" t="s">
        <v>43</v>
      </c>
      <c r="V160" s="45"/>
      <c r="W160" s="220">
        <f>V160*K160</f>
        <v>0</v>
      </c>
      <c r="X160" s="220">
        <v>0</v>
      </c>
      <c r="Y160" s="220">
        <f>X160*K160</f>
        <v>0</v>
      </c>
      <c r="Z160" s="220">
        <v>0</v>
      </c>
      <c r="AA160" s="221">
        <f>Z160*K160</f>
        <v>0</v>
      </c>
      <c r="AR160" s="20" t="s">
        <v>205</v>
      </c>
      <c r="AT160" s="20" t="s">
        <v>201</v>
      </c>
      <c r="AU160" s="20" t="s">
        <v>83</v>
      </c>
      <c r="AY160" s="20" t="s">
        <v>200</v>
      </c>
      <c r="BE160" s="144">
        <f>IF(U160="základná",N160,0)</f>
        <v>0</v>
      </c>
      <c r="BF160" s="144">
        <f>IF(U160="znížená",N160,0)</f>
        <v>0</v>
      </c>
      <c r="BG160" s="144">
        <f>IF(U160="zákl. prenesená",N160,0)</f>
        <v>0</v>
      </c>
      <c r="BH160" s="144">
        <f>IF(U160="zníž. prenesená",N160,0)</f>
        <v>0</v>
      </c>
      <c r="BI160" s="144">
        <f>IF(U160="nulová",N160,0)</f>
        <v>0</v>
      </c>
      <c r="BJ160" s="20" t="s">
        <v>88</v>
      </c>
      <c r="BK160" s="144">
        <f>ROUND(L160*K160,2)</f>
        <v>0</v>
      </c>
      <c r="BL160" s="20" t="s">
        <v>205</v>
      </c>
      <c r="BM160" s="20" t="s">
        <v>290</v>
      </c>
    </row>
    <row r="161" spans="2:63" s="9" customFormat="1" ht="37.4" customHeight="1">
      <c r="B161" s="201"/>
      <c r="C161" s="202"/>
      <c r="D161" s="203" t="s">
        <v>688</v>
      </c>
      <c r="E161" s="203"/>
      <c r="F161" s="203"/>
      <c r="G161" s="203"/>
      <c r="H161" s="203"/>
      <c r="I161" s="203"/>
      <c r="J161" s="203"/>
      <c r="K161" s="203"/>
      <c r="L161" s="203"/>
      <c r="M161" s="203"/>
      <c r="N161" s="222">
        <f>BK161</f>
        <v>0</v>
      </c>
      <c r="O161" s="223"/>
      <c r="P161" s="223"/>
      <c r="Q161" s="223"/>
      <c r="R161" s="206"/>
      <c r="T161" s="207"/>
      <c r="U161" s="202"/>
      <c r="V161" s="202"/>
      <c r="W161" s="208">
        <f>W162</f>
        <v>0</v>
      </c>
      <c r="X161" s="202"/>
      <c r="Y161" s="208">
        <f>Y162</f>
        <v>0</v>
      </c>
      <c r="Z161" s="202"/>
      <c r="AA161" s="209">
        <f>AA162</f>
        <v>0</v>
      </c>
      <c r="AR161" s="210" t="s">
        <v>83</v>
      </c>
      <c r="AT161" s="211" t="s">
        <v>75</v>
      </c>
      <c r="AU161" s="211" t="s">
        <v>76</v>
      </c>
      <c r="AY161" s="210" t="s">
        <v>200</v>
      </c>
      <c r="BK161" s="212">
        <f>BK162</f>
        <v>0</v>
      </c>
    </row>
    <row r="162" spans="2:65" s="1" customFormat="1" ht="16.5" customHeight="1">
      <c r="B162" s="179"/>
      <c r="C162" s="213" t="s">
        <v>248</v>
      </c>
      <c r="D162" s="213" t="s">
        <v>201</v>
      </c>
      <c r="E162" s="214" t="s">
        <v>738</v>
      </c>
      <c r="F162" s="215" t="s">
        <v>739</v>
      </c>
      <c r="G162" s="215"/>
      <c r="H162" s="215"/>
      <c r="I162" s="215"/>
      <c r="J162" s="216" t="s">
        <v>208</v>
      </c>
      <c r="K162" s="217">
        <v>83.8</v>
      </c>
      <c r="L162" s="218">
        <v>0</v>
      </c>
      <c r="M162" s="218"/>
      <c r="N162" s="217">
        <f>ROUND(L162*K162,2)</f>
        <v>0</v>
      </c>
      <c r="O162" s="217"/>
      <c r="P162" s="217"/>
      <c r="Q162" s="217"/>
      <c r="R162" s="183"/>
      <c r="T162" s="219" t="s">
        <v>5</v>
      </c>
      <c r="U162" s="54" t="s">
        <v>43</v>
      </c>
      <c r="V162" s="45"/>
      <c r="W162" s="220">
        <f>V162*K162</f>
        <v>0</v>
      </c>
      <c r="X162" s="220">
        <v>0</v>
      </c>
      <c r="Y162" s="220">
        <f>X162*K162</f>
        <v>0</v>
      </c>
      <c r="Z162" s="220">
        <v>0</v>
      </c>
      <c r="AA162" s="221">
        <f>Z162*K162</f>
        <v>0</v>
      </c>
      <c r="AR162" s="20" t="s">
        <v>205</v>
      </c>
      <c r="AT162" s="20" t="s">
        <v>201</v>
      </c>
      <c r="AU162" s="20" t="s">
        <v>83</v>
      </c>
      <c r="AY162" s="20" t="s">
        <v>200</v>
      </c>
      <c r="BE162" s="144">
        <f>IF(U162="základná",N162,0)</f>
        <v>0</v>
      </c>
      <c r="BF162" s="144">
        <f>IF(U162="znížená",N162,0)</f>
        <v>0</v>
      </c>
      <c r="BG162" s="144">
        <f>IF(U162="zákl. prenesená",N162,0)</f>
        <v>0</v>
      </c>
      <c r="BH162" s="144">
        <f>IF(U162="zníž. prenesená",N162,0)</f>
        <v>0</v>
      </c>
      <c r="BI162" s="144">
        <f>IF(U162="nulová",N162,0)</f>
        <v>0</v>
      </c>
      <c r="BJ162" s="20" t="s">
        <v>88</v>
      </c>
      <c r="BK162" s="144">
        <f>ROUND(L162*K162,2)</f>
        <v>0</v>
      </c>
      <c r="BL162" s="20" t="s">
        <v>205</v>
      </c>
      <c r="BM162" s="20" t="s">
        <v>293</v>
      </c>
    </row>
    <row r="163" spans="2:63" s="9" customFormat="1" ht="37.4" customHeight="1">
      <c r="B163" s="201"/>
      <c r="C163" s="202"/>
      <c r="D163" s="203" t="s">
        <v>176</v>
      </c>
      <c r="E163" s="203"/>
      <c r="F163" s="203"/>
      <c r="G163" s="203"/>
      <c r="H163" s="203"/>
      <c r="I163" s="203"/>
      <c r="J163" s="203"/>
      <c r="K163" s="203"/>
      <c r="L163" s="203"/>
      <c r="M163" s="203"/>
      <c r="N163" s="222">
        <f>BK163</f>
        <v>0</v>
      </c>
      <c r="O163" s="223"/>
      <c r="P163" s="223"/>
      <c r="Q163" s="223"/>
      <c r="R163" s="206"/>
      <c r="T163" s="207"/>
      <c r="U163" s="202"/>
      <c r="V163" s="202"/>
      <c r="W163" s="208">
        <f>SUM(W164:W165)</f>
        <v>0</v>
      </c>
      <c r="X163" s="202"/>
      <c r="Y163" s="208">
        <f>SUM(Y164:Y165)</f>
        <v>0</v>
      </c>
      <c r="Z163" s="202"/>
      <c r="AA163" s="209">
        <f>SUM(AA164:AA165)</f>
        <v>0</v>
      </c>
      <c r="AR163" s="210" t="s">
        <v>83</v>
      </c>
      <c r="AT163" s="211" t="s">
        <v>75</v>
      </c>
      <c r="AU163" s="211" t="s">
        <v>76</v>
      </c>
      <c r="AY163" s="210" t="s">
        <v>200</v>
      </c>
      <c r="BK163" s="212">
        <f>SUM(BK164:BK165)</f>
        <v>0</v>
      </c>
    </row>
    <row r="164" spans="2:65" s="1" customFormat="1" ht="25.5" customHeight="1">
      <c r="B164" s="179"/>
      <c r="C164" s="213" t="s">
        <v>294</v>
      </c>
      <c r="D164" s="213" t="s">
        <v>201</v>
      </c>
      <c r="E164" s="214" t="s">
        <v>418</v>
      </c>
      <c r="F164" s="215" t="s">
        <v>740</v>
      </c>
      <c r="G164" s="215"/>
      <c r="H164" s="215"/>
      <c r="I164" s="215"/>
      <c r="J164" s="216" t="s">
        <v>251</v>
      </c>
      <c r="K164" s="217">
        <v>54</v>
      </c>
      <c r="L164" s="218">
        <v>0</v>
      </c>
      <c r="M164" s="218"/>
      <c r="N164" s="217">
        <f>ROUND(L164*K164,2)</f>
        <v>0</v>
      </c>
      <c r="O164" s="217"/>
      <c r="P164" s="217"/>
      <c r="Q164" s="217"/>
      <c r="R164" s="183"/>
      <c r="T164" s="219" t="s">
        <v>5</v>
      </c>
      <c r="U164" s="54" t="s">
        <v>43</v>
      </c>
      <c r="V164" s="45"/>
      <c r="W164" s="220">
        <f>V164*K164</f>
        <v>0</v>
      </c>
      <c r="X164" s="220">
        <v>0</v>
      </c>
      <c r="Y164" s="220">
        <f>X164*K164</f>
        <v>0</v>
      </c>
      <c r="Z164" s="220">
        <v>0</v>
      </c>
      <c r="AA164" s="221">
        <f>Z164*K164</f>
        <v>0</v>
      </c>
      <c r="AR164" s="20" t="s">
        <v>205</v>
      </c>
      <c r="AT164" s="20" t="s">
        <v>201</v>
      </c>
      <c r="AU164" s="20" t="s">
        <v>83</v>
      </c>
      <c r="AY164" s="20" t="s">
        <v>200</v>
      </c>
      <c r="BE164" s="144">
        <f>IF(U164="základná",N164,0)</f>
        <v>0</v>
      </c>
      <c r="BF164" s="144">
        <f>IF(U164="znížená",N164,0)</f>
        <v>0</v>
      </c>
      <c r="BG164" s="144">
        <f>IF(U164="zákl. prenesená",N164,0)</f>
        <v>0</v>
      </c>
      <c r="BH164" s="144">
        <f>IF(U164="zníž. prenesená",N164,0)</f>
        <v>0</v>
      </c>
      <c r="BI164" s="144">
        <f>IF(U164="nulová",N164,0)</f>
        <v>0</v>
      </c>
      <c r="BJ164" s="20" t="s">
        <v>88</v>
      </c>
      <c r="BK164" s="144">
        <f>ROUND(L164*K164,2)</f>
        <v>0</v>
      </c>
      <c r="BL164" s="20" t="s">
        <v>205</v>
      </c>
      <c r="BM164" s="20" t="s">
        <v>297</v>
      </c>
    </row>
    <row r="165" spans="2:65" s="1" customFormat="1" ht="16.5" customHeight="1">
      <c r="B165" s="179"/>
      <c r="C165" s="213" t="s">
        <v>252</v>
      </c>
      <c r="D165" s="213" t="s">
        <v>201</v>
      </c>
      <c r="E165" s="214" t="s">
        <v>439</v>
      </c>
      <c r="F165" s="215" t="s">
        <v>440</v>
      </c>
      <c r="G165" s="215"/>
      <c r="H165" s="215"/>
      <c r="I165" s="215"/>
      <c r="J165" s="216" t="s">
        <v>441</v>
      </c>
      <c r="K165" s="217">
        <v>56.7</v>
      </c>
      <c r="L165" s="218">
        <v>0</v>
      </c>
      <c r="M165" s="218"/>
      <c r="N165" s="217">
        <f>ROUND(L165*K165,2)</f>
        <v>0</v>
      </c>
      <c r="O165" s="217"/>
      <c r="P165" s="217"/>
      <c r="Q165" s="217"/>
      <c r="R165" s="183"/>
      <c r="T165" s="219" t="s">
        <v>5</v>
      </c>
      <c r="U165" s="54" t="s">
        <v>43</v>
      </c>
      <c r="V165" s="45"/>
      <c r="W165" s="220">
        <f>V165*K165</f>
        <v>0</v>
      </c>
      <c r="X165" s="220">
        <v>0</v>
      </c>
      <c r="Y165" s="220">
        <f>X165*K165</f>
        <v>0</v>
      </c>
      <c r="Z165" s="220">
        <v>0</v>
      </c>
      <c r="AA165" s="221">
        <f>Z165*K165</f>
        <v>0</v>
      </c>
      <c r="AR165" s="20" t="s">
        <v>205</v>
      </c>
      <c r="AT165" s="20" t="s">
        <v>201</v>
      </c>
      <c r="AU165" s="20" t="s">
        <v>83</v>
      </c>
      <c r="AY165" s="20" t="s">
        <v>200</v>
      </c>
      <c r="BE165" s="144">
        <f>IF(U165="základná",N165,0)</f>
        <v>0</v>
      </c>
      <c r="BF165" s="144">
        <f>IF(U165="znížená",N165,0)</f>
        <v>0</v>
      </c>
      <c r="BG165" s="144">
        <f>IF(U165="zákl. prenesená",N165,0)</f>
        <v>0</v>
      </c>
      <c r="BH165" s="144">
        <f>IF(U165="zníž. prenesená",N165,0)</f>
        <v>0</v>
      </c>
      <c r="BI165" s="144">
        <f>IF(U165="nulová",N165,0)</f>
        <v>0</v>
      </c>
      <c r="BJ165" s="20" t="s">
        <v>88</v>
      </c>
      <c r="BK165" s="144">
        <f>ROUND(L165*K165,2)</f>
        <v>0</v>
      </c>
      <c r="BL165" s="20" t="s">
        <v>205</v>
      </c>
      <c r="BM165" s="20" t="s">
        <v>300</v>
      </c>
    </row>
    <row r="166" spans="2:63" s="1" customFormat="1" ht="49.9" customHeight="1">
      <c r="B166" s="44"/>
      <c r="C166" s="45"/>
      <c r="D166" s="203" t="s">
        <v>447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224">
        <f>BK166</f>
        <v>0</v>
      </c>
      <c r="O166" s="225"/>
      <c r="P166" s="225"/>
      <c r="Q166" s="225"/>
      <c r="R166" s="46"/>
      <c r="T166" s="226"/>
      <c r="U166" s="70"/>
      <c r="V166" s="70"/>
      <c r="W166" s="70"/>
      <c r="X166" s="70"/>
      <c r="Y166" s="70"/>
      <c r="Z166" s="70"/>
      <c r="AA166" s="72"/>
      <c r="AT166" s="20" t="s">
        <v>75</v>
      </c>
      <c r="AU166" s="20" t="s">
        <v>76</v>
      </c>
      <c r="AY166" s="20" t="s">
        <v>448</v>
      </c>
      <c r="BK166" s="144">
        <v>0</v>
      </c>
    </row>
    <row r="167" spans="2:18" s="1" customFormat="1" ht="6.95" customHeight="1">
      <c r="B167" s="73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5"/>
    </row>
  </sheetData>
  <mergeCells count="171">
    <mergeCell ref="D104:H104"/>
    <mergeCell ref="D102:H102"/>
    <mergeCell ref="D103:H103"/>
    <mergeCell ref="D105:H105"/>
    <mergeCell ref="D106:H106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F164:I164"/>
    <mergeCell ref="F162:I162"/>
    <mergeCell ref="F165:I165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F129:I129"/>
    <mergeCell ref="L126:M126"/>
    <mergeCell ref="N126:Q126"/>
    <mergeCell ref="L129:M129"/>
    <mergeCell ref="N129:Q129"/>
    <mergeCell ref="L130:M130"/>
    <mergeCell ref="N130:Q130"/>
    <mergeCell ref="L131:M131"/>
    <mergeCell ref="N131:Q131"/>
    <mergeCell ref="L132:M132"/>
    <mergeCell ref="N132:Q132"/>
    <mergeCell ref="L133:M133"/>
    <mergeCell ref="N133:Q133"/>
    <mergeCell ref="N127:Q127"/>
    <mergeCell ref="N128:Q128"/>
    <mergeCell ref="F130:I130"/>
    <mergeCell ref="F133:I133"/>
    <mergeCell ref="F131:I131"/>
    <mergeCell ref="F132:I132"/>
    <mergeCell ref="F135:I135"/>
    <mergeCell ref="L135:M135"/>
    <mergeCell ref="N135:Q135"/>
    <mergeCell ref="F136:I136"/>
    <mergeCell ref="L136:M136"/>
    <mergeCell ref="N136:Q136"/>
    <mergeCell ref="L137:M137"/>
    <mergeCell ref="N137:Q137"/>
    <mergeCell ref="L138:M138"/>
    <mergeCell ref="N138:Q138"/>
    <mergeCell ref="N134:Q134"/>
    <mergeCell ref="L151:M151"/>
    <mergeCell ref="L147:M147"/>
    <mergeCell ref="L144:M144"/>
    <mergeCell ref="L145:M145"/>
    <mergeCell ref="L149:M149"/>
    <mergeCell ref="L153:M153"/>
    <mergeCell ref="L154:M154"/>
    <mergeCell ref="L155:M155"/>
    <mergeCell ref="L156:M156"/>
    <mergeCell ref="L158:M158"/>
    <mergeCell ref="L159:M159"/>
    <mergeCell ref="L160:M160"/>
    <mergeCell ref="L162:M162"/>
    <mergeCell ref="L164:M164"/>
    <mergeCell ref="L165:M165"/>
    <mergeCell ref="F137:I137"/>
    <mergeCell ref="F140:I140"/>
    <mergeCell ref="F138:I138"/>
    <mergeCell ref="N156:Q156"/>
    <mergeCell ref="N153:Q153"/>
    <mergeCell ref="N154:Q154"/>
    <mergeCell ref="N155:Q155"/>
    <mergeCell ref="N158:Q158"/>
    <mergeCell ref="N159:Q159"/>
    <mergeCell ref="N160:Q160"/>
    <mergeCell ref="N162:Q162"/>
    <mergeCell ref="N164:Q164"/>
    <mergeCell ref="N165:Q165"/>
    <mergeCell ref="N157:Q157"/>
    <mergeCell ref="N161:Q161"/>
    <mergeCell ref="N163:Q163"/>
    <mergeCell ref="N166:Q166"/>
    <mergeCell ref="N151:Q151"/>
    <mergeCell ref="N149:Q149"/>
    <mergeCell ref="N148:Q148"/>
    <mergeCell ref="N150:Q150"/>
    <mergeCell ref="N152:Q152"/>
    <mergeCell ref="F141:I141"/>
    <mergeCell ref="F144:I144"/>
    <mergeCell ref="F142:I142"/>
    <mergeCell ref="F143:I143"/>
    <mergeCell ref="F145:I145"/>
    <mergeCell ref="F147:I147"/>
    <mergeCell ref="F149:I149"/>
    <mergeCell ref="F151:I151"/>
    <mergeCell ref="F153:I153"/>
    <mergeCell ref="F154:I154"/>
    <mergeCell ref="F155:I155"/>
    <mergeCell ref="F156:I156"/>
    <mergeCell ref="F158:I158"/>
    <mergeCell ref="F159:I159"/>
    <mergeCell ref="F160:I160"/>
    <mergeCell ref="N139:Q139"/>
    <mergeCell ref="L140:M140"/>
    <mergeCell ref="N140:Q140"/>
    <mergeCell ref="L141:M141"/>
    <mergeCell ref="N141:Q141"/>
    <mergeCell ref="L142:M142"/>
    <mergeCell ref="N142:Q142"/>
    <mergeCell ref="L143:M143"/>
    <mergeCell ref="N143:Q143"/>
    <mergeCell ref="N144:Q144"/>
    <mergeCell ref="N145:Q145"/>
    <mergeCell ref="N147:Q147"/>
    <mergeCell ref="N146:Q146"/>
  </mergeCell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3"/>
      <c r="B1" s="11"/>
      <c r="C1" s="11"/>
      <c r="D1" s="12" t="s">
        <v>1</v>
      </c>
      <c r="E1" s="11"/>
      <c r="F1" s="13" t="s">
        <v>144</v>
      </c>
      <c r="G1" s="13"/>
      <c r="H1" s="154" t="s">
        <v>145</v>
      </c>
      <c r="I1" s="154"/>
      <c r="J1" s="154"/>
      <c r="K1" s="154"/>
      <c r="L1" s="13" t="s">
        <v>146</v>
      </c>
      <c r="M1" s="11"/>
      <c r="N1" s="11"/>
      <c r="O1" s="12" t="s">
        <v>147</v>
      </c>
      <c r="P1" s="11"/>
      <c r="Q1" s="11"/>
      <c r="R1" s="11"/>
      <c r="S1" s="13" t="s">
        <v>148</v>
      </c>
      <c r="T1" s="13"/>
      <c r="U1" s="153"/>
      <c r="V1" s="15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110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2:46" ht="36.95" customHeight="1">
      <c r="B4" s="24"/>
      <c r="C4" s="25" t="s">
        <v>149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17</v>
      </c>
      <c r="E6" s="29"/>
      <c r="F6" s="155" t="str">
        <f>'Rekapitulácia stavby'!K6</f>
        <v>Poľnohospodárska bioplynová stanica Dvor Mikuláš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ht="25.4" customHeight="1">
      <c r="B7" s="24"/>
      <c r="C7" s="29"/>
      <c r="D7" s="36" t="s">
        <v>150</v>
      </c>
      <c r="E7" s="29"/>
      <c r="F7" s="155" t="s">
        <v>151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7"/>
    </row>
    <row r="8" spans="2:18" s="1" customFormat="1" ht="32.85" customHeight="1">
      <c r="B8" s="44"/>
      <c r="C8" s="45"/>
      <c r="D8" s="33" t="s">
        <v>152</v>
      </c>
      <c r="E8" s="45"/>
      <c r="F8" s="34" t="s">
        <v>743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2:18" s="1" customFormat="1" ht="14.4" customHeight="1">
      <c r="B9" s="44"/>
      <c r="C9" s="45"/>
      <c r="D9" s="36" t="s">
        <v>19</v>
      </c>
      <c r="E9" s="45"/>
      <c r="F9" s="31" t="s">
        <v>5</v>
      </c>
      <c r="G9" s="45"/>
      <c r="H9" s="45"/>
      <c r="I9" s="45"/>
      <c r="J9" s="45"/>
      <c r="K9" s="45"/>
      <c r="L9" s="45"/>
      <c r="M9" s="36" t="s">
        <v>20</v>
      </c>
      <c r="N9" s="45"/>
      <c r="O9" s="31" t="s">
        <v>5</v>
      </c>
      <c r="P9" s="45"/>
      <c r="Q9" s="45"/>
      <c r="R9" s="46"/>
    </row>
    <row r="10" spans="2:18" s="1" customFormat="1" ht="14.4" customHeight="1">
      <c r="B10" s="44"/>
      <c r="C10" s="45"/>
      <c r="D10" s="36" t="s">
        <v>21</v>
      </c>
      <c r="E10" s="45"/>
      <c r="F10" s="31" t="s">
        <v>22</v>
      </c>
      <c r="G10" s="45"/>
      <c r="H10" s="45"/>
      <c r="I10" s="45"/>
      <c r="J10" s="45"/>
      <c r="K10" s="45"/>
      <c r="L10" s="45"/>
      <c r="M10" s="36" t="s">
        <v>23</v>
      </c>
      <c r="N10" s="45"/>
      <c r="O10" s="156" t="str">
        <f>'Rekapitulácia stavby'!AN8</f>
        <v>7. 9. 2018</v>
      </c>
      <c r="P10" s="88"/>
      <c r="Q10" s="45"/>
      <c r="R10" s="46"/>
    </row>
    <row r="11" spans="2:18" s="1" customFormat="1" ht="10.8" customHeight="1"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</row>
    <row r="12" spans="2:18" s="1" customFormat="1" ht="14.4" customHeight="1">
      <c r="B12" s="44"/>
      <c r="C12" s="45"/>
      <c r="D12" s="36" t="s">
        <v>25</v>
      </c>
      <c r="E12" s="45"/>
      <c r="F12" s="45"/>
      <c r="G12" s="45"/>
      <c r="H12" s="45"/>
      <c r="I12" s="45"/>
      <c r="J12" s="45"/>
      <c r="K12" s="45"/>
      <c r="L12" s="45"/>
      <c r="M12" s="36" t="s">
        <v>26</v>
      </c>
      <c r="N12" s="45"/>
      <c r="O12" s="31" t="s">
        <v>5</v>
      </c>
      <c r="P12" s="31"/>
      <c r="Q12" s="45"/>
      <c r="R12" s="46"/>
    </row>
    <row r="13" spans="2:18" s="1" customFormat="1" ht="18" customHeight="1">
      <c r="B13" s="44"/>
      <c r="C13" s="45"/>
      <c r="D13" s="45"/>
      <c r="E13" s="31" t="s">
        <v>27</v>
      </c>
      <c r="F13" s="45"/>
      <c r="G13" s="45"/>
      <c r="H13" s="45"/>
      <c r="I13" s="45"/>
      <c r="J13" s="45"/>
      <c r="K13" s="45"/>
      <c r="L13" s="45"/>
      <c r="M13" s="36" t="s">
        <v>28</v>
      </c>
      <c r="N13" s="45"/>
      <c r="O13" s="31" t="s">
        <v>5</v>
      </c>
      <c r="P13" s="31"/>
      <c r="Q13" s="45"/>
      <c r="R13" s="46"/>
    </row>
    <row r="14" spans="2:18" s="1" customFormat="1" ht="6.95" customHeigh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2:18" s="1" customFormat="1" ht="14.4" customHeight="1">
      <c r="B15" s="44"/>
      <c r="C15" s="45"/>
      <c r="D15" s="36" t="s">
        <v>29</v>
      </c>
      <c r="E15" s="45"/>
      <c r="F15" s="45"/>
      <c r="G15" s="45"/>
      <c r="H15" s="45"/>
      <c r="I15" s="45"/>
      <c r="J15" s="45"/>
      <c r="K15" s="45"/>
      <c r="L15" s="45"/>
      <c r="M15" s="36" t="s">
        <v>26</v>
      </c>
      <c r="N15" s="45"/>
      <c r="O15" s="37" t="s">
        <v>5</v>
      </c>
      <c r="P15" s="31"/>
      <c r="Q15" s="45"/>
      <c r="R15" s="46"/>
    </row>
    <row r="16" spans="2:18" s="1" customFormat="1" ht="18" customHeight="1">
      <c r="B16" s="44"/>
      <c r="C16" s="45"/>
      <c r="D16" s="45"/>
      <c r="E16" s="37" t="s">
        <v>154</v>
      </c>
      <c r="F16" s="157"/>
      <c r="G16" s="157"/>
      <c r="H16" s="157"/>
      <c r="I16" s="157"/>
      <c r="J16" s="157"/>
      <c r="K16" s="157"/>
      <c r="L16" s="157"/>
      <c r="M16" s="36" t="s">
        <v>28</v>
      </c>
      <c r="N16" s="45"/>
      <c r="O16" s="37" t="s">
        <v>5</v>
      </c>
      <c r="P16" s="31"/>
      <c r="Q16" s="45"/>
      <c r="R16" s="46"/>
    </row>
    <row r="17" spans="2:18" s="1" customFormat="1" ht="6.9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2:18" s="1" customFormat="1" ht="14.4" customHeight="1">
      <c r="B18" s="44"/>
      <c r="C18" s="45"/>
      <c r="D18" s="36" t="s">
        <v>31</v>
      </c>
      <c r="E18" s="45"/>
      <c r="F18" s="45"/>
      <c r="G18" s="45"/>
      <c r="H18" s="45"/>
      <c r="I18" s="45"/>
      <c r="J18" s="45"/>
      <c r="K18" s="45"/>
      <c r="L18" s="45"/>
      <c r="M18" s="36" t="s">
        <v>26</v>
      </c>
      <c r="N18" s="45"/>
      <c r="O18" s="31" t="str">
        <f>IF('Rekapitulácia stavby'!AN16="","",'Rekapitulácia stavby'!AN16)</f>
        <v/>
      </c>
      <c r="P18" s="31"/>
      <c r="Q18" s="45"/>
      <c r="R18" s="46"/>
    </row>
    <row r="19" spans="2:18" s="1" customFormat="1" ht="18" customHeight="1">
      <c r="B19" s="44"/>
      <c r="C19" s="45"/>
      <c r="D19" s="45"/>
      <c r="E19" s="31" t="str">
        <f>IF('Rekapitulácia stavby'!E17="","",'Rekapitulácia stavby'!E17)</f>
        <v xml:space="preserve"> </v>
      </c>
      <c r="F19" s="45"/>
      <c r="G19" s="45"/>
      <c r="H19" s="45"/>
      <c r="I19" s="45"/>
      <c r="J19" s="45"/>
      <c r="K19" s="45"/>
      <c r="L19" s="45"/>
      <c r="M19" s="36" t="s">
        <v>28</v>
      </c>
      <c r="N19" s="45"/>
      <c r="O19" s="31" t="str">
        <f>IF('Rekapitulácia stavby'!AN17="","",'Rekapitulácia stavby'!AN17)</f>
        <v/>
      </c>
      <c r="P19" s="31"/>
      <c r="Q19" s="45"/>
      <c r="R19" s="46"/>
    </row>
    <row r="20" spans="2:18" s="1" customFormat="1" ht="6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1" customFormat="1" ht="14.4" customHeight="1">
      <c r="B21" s="44"/>
      <c r="C21" s="45"/>
      <c r="D21" s="36" t="s">
        <v>34</v>
      </c>
      <c r="E21" s="45"/>
      <c r="F21" s="45"/>
      <c r="G21" s="45"/>
      <c r="H21" s="45"/>
      <c r="I21" s="45"/>
      <c r="J21" s="45"/>
      <c r="K21" s="45"/>
      <c r="L21" s="45"/>
      <c r="M21" s="36" t="s">
        <v>26</v>
      </c>
      <c r="N21" s="45"/>
      <c r="O21" s="31" t="s">
        <v>5</v>
      </c>
      <c r="P21" s="31"/>
      <c r="Q21" s="45"/>
      <c r="R21" s="46"/>
    </row>
    <row r="22" spans="2:18" s="1" customFormat="1" ht="18" customHeight="1">
      <c r="B22" s="44"/>
      <c r="C22" s="45"/>
      <c r="D22" s="45"/>
      <c r="E22" s="31" t="s">
        <v>35</v>
      </c>
      <c r="F22" s="45"/>
      <c r="G22" s="45"/>
      <c r="H22" s="45"/>
      <c r="I22" s="45"/>
      <c r="J22" s="45"/>
      <c r="K22" s="45"/>
      <c r="L22" s="45"/>
      <c r="M22" s="36" t="s">
        <v>28</v>
      </c>
      <c r="N22" s="45"/>
      <c r="O22" s="31" t="s">
        <v>5</v>
      </c>
      <c r="P22" s="31"/>
      <c r="Q22" s="45"/>
      <c r="R22" s="46"/>
    </row>
    <row r="23" spans="2:18" s="1" customFormat="1" ht="6.95" customHeight="1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4.4" customHeight="1">
      <c r="B24" s="44"/>
      <c r="C24" s="45"/>
      <c r="D24" s="36" t="s">
        <v>36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16.5" customHeight="1">
      <c r="B25" s="44"/>
      <c r="C25" s="45"/>
      <c r="D25" s="45"/>
      <c r="E25" s="40" t="s">
        <v>5</v>
      </c>
      <c r="F25" s="40"/>
      <c r="G25" s="40"/>
      <c r="H25" s="40"/>
      <c r="I25" s="40"/>
      <c r="J25" s="40"/>
      <c r="K25" s="40"/>
      <c r="L25" s="40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2:18" s="1" customFormat="1" ht="6.95" customHeight="1">
      <c r="B27" s="44"/>
      <c r="C27" s="4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45"/>
      <c r="R27" s="46"/>
    </row>
    <row r="28" spans="2:18" s="1" customFormat="1" ht="14.4" customHeight="1">
      <c r="B28" s="44"/>
      <c r="C28" s="45"/>
      <c r="D28" s="158" t="s">
        <v>155</v>
      </c>
      <c r="E28" s="45"/>
      <c r="F28" s="45"/>
      <c r="G28" s="45"/>
      <c r="H28" s="45"/>
      <c r="I28" s="45"/>
      <c r="J28" s="45"/>
      <c r="K28" s="45"/>
      <c r="L28" s="45"/>
      <c r="M28" s="43">
        <f>N89</f>
        <v>0</v>
      </c>
      <c r="N28" s="43"/>
      <c r="O28" s="43"/>
      <c r="P28" s="43"/>
      <c r="Q28" s="45"/>
      <c r="R28" s="46"/>
    </row>
    <row r="29" spans="2:18" s="1" customFormat="1" ht="14.4" customHeight="1">
      <c r="B29" s="44"/>
      <c r="C29" s="45"/>
      <c r="D29" s="42" t="s">
        <v>138</v>
      </c>
      <c r="E29" s="45"/>
      <c r="F29" s="45"/>
      <c r="G29" s="45"/>
      <c r="H29" s="45"/>
      <c r="I29" s="45"/>
      <c r="J29" s="45"/>
      <c r="K29" s="45"/>
      <c r="L29" s="45"/>
      <c r="M29" s="43">
        <f>N101</f>
        <v>0</v>
      </c>
      <c r="N29" s="43"/>
      <c r="O29" s="43"/>
      <c r="P29" s="43"/>
      <c r="Q29" s="45"/>
      <c r="R29" s="46"/>
    </row>
    <row r="30" spans="2:18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 s="1" customFormat="1" ht="25.4" customHeight="1">
      <c r="B31" s="44"/>
      <c r="C31" s="45"/>
      <c r="D31" s="159" t="s">
        <v>39</v>
      </c>
      <c r="E31" s="45"/>
      <c r="F31" s="45"/>
      <c r="G31" s="45"/>
      <c r="H31" s="45"/>
      <c r="I31" s="45"/>
      <c r="J31" s="45"/>
      <c r="K31" s="45"/>
      <c r="L31" s="45"/>
      <c r="M31" s="160">
        <f>ROUND(M28+M29,2)</f>
        <v>0</v>
      </c>
      <c r="N31" s="45"/>
      <c r="O31" s="45"/>
      <c r="P31" s="45"/>
      <c r="Q31" s="45"/>
      <c r="R31" s="46"/>
    </row>
    <row r="32" spans="2:18" s="1" customFormat="1" ht="6.95" customHeight="1">
      <c r="B32" s="44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45"/>
      <c r="R32" s="46"/>
    </row>
    <row r="33" spans="2:18" s="1" customFormat="1" ht="14.4" customHeight="1">
      <c r="B33" s="44"/>
      <c r="C33" s="45"/>
      <c r="D33" s="52" t="s">
        <v>40</v>
      </c>
      <c r="E33" s="52" t="s">
        <v>41</v>
      </c>
      <c r="F33" s="53">
        <v>0.2</v>
      </c>
      <c r="G33" s="161" t="s">
        <v>42</v>
      </c>
      <c r="H33" s="162">
        <f>(SUM(BE101:BE108)+SUM(BE127:BE165))</f>
        <v>0</v>
      </c>
      <c r="I33" s="45"/>
      <c r="J33" s="45"/>
      <c r="K33" s="45"/>
      <c r="L33" s="45"/>
      <c r="M33" s="162">
        <f>ROUND((SUM(BE101:BE108)+SUM(BE127:BE165)),2)*F33</f>
        <v>0</v>
      </c>
      <c r="N33" s="45"/>
      <c r="O33" s="45"/>
      <c r="P33" s="45"/>
      <c r="Q33" s="45"/>
      <c r="R33" s="46"/>
    </row>
    <row r="34" spans="2:18" s="1" customFormat="1" ht="14.4" customHeight="1">
      <c r="B34" s="44"/>
      <c r="C34" s="45"/>
      <c r="D34" s="45"/>
      <c r="E34" s="52" t="s">
        <v>43</v>
      </c>
      <c r="F34" s="53">
        <v>0.2</v>
      </c>
      <c r="G34" s="161" t="s">
        <v>42</v>
      </c>
      <c r="H34" s="162">
        <f>(SUM(BF101:BF108)+SUM(BF127:BF165))</f>
        <v>0</v>
      </c>
      <c r="I34" s="45"/>
      <c r="J34" s="45"/>
      <c r="K34" s="45"/>
      <c r="L34" s="45"/>
      <c r="M34" s="162">
        <f>ROUND((SUM(BF101:BF108)+SUM(BF127:BF165)),2)*F34</f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44</v>
      </c>
      <c r="F35" s="53">
        <v>0.2</v>
      </c>
      <c r="G35" s="161" t="s">
        <v>42</v>
      </c>
      <c r="H35" s="162">
        <f>(SUM(BG101:BG108)+SUM(BG127:BG165))</f>
        <v>0</v>
      </c>
      <c r="I35" s="45"/>
      <c r="J35" s="45"/>
      <c r="K35" s="45"/>
      <c r="L35" s="45"/>
      <c r="M35" s="162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45</v>
      </c>
      <c r="F36" s="53">
        <v>0.2</v>
      </c>
      <c r="G36" s="161" t="s">
        <v>42</v>
      </c>
      <c r="H36" s="162">
        <f>(SUM(BH101:BH108)+SUM(BH127:BH165))</f>
        <v>0</v>
      </c>
      <c r="I36" s="45"/>
      <c r="J36" s="45"/>
      <c r="K36" s="45"/>
      <c r="L36" s="45"/>
      <c r="M36" s="162">
        <v>0</v>
      </c>
      <c r="N36" s="45"/>
      <c r="O36" s="45"/>
      <c r="P36" s="45"/>
      <c r="Q36" s="45"/>
      <c r="R36" s="46"/>
    </row>
    <row r="37" spans="2:18" s="1" customFormat="1" ht="14.4" customHeight="1" hidden="1">
      <c r="B37" s="44"/>
      <c r="C37" s="45"/>
      <c r="D37" s="45"/>
      <c r="E37" s="52" t="s">
        <v>46</v>
      </c>
      <c r="F37" s="53">
        <v>0</v>
      </c>
      <c r="G37" s="161" t="s">
        <v>42</v>
      </c>
      <c r="H37" s="162">
        <f>(SUM(BI101:BI108)+SUM(BI127:BI165))</f>
        <v>0</v>
      </c>
      <c r="I37" s="45"/>
      <c r="J37" s="45"/>
      <c r="K37" s="45"/>
      <c r="L37" s="45"/>
      <c r="M37" s="162">
        <v>0</v>
      </c>
      <c r="N37" s="45"/>
      <c r="O37" s="45"/>
      <c r="P37" s="45"/>
      <c r="Q37" s="45"/>
      <c r="R37" s="46"/>
    </row>
    <row r="38" spans="2:18" s="1" customFormat="1" ht="6.95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25.4" customHeight="1">
      <c r="B39" s="44"/>
      <c r="C39" s="151"/>
      <c r="D39" s="163" t="s">
        <v>47</v>
      </c>
      <c r="E39" s="95"/>
      <c r="F39" s="95"/>
      <c r="G39" s="164" t="s">
        <v>48</v>
      </c>
      <c r="H39" s="165" t="s">
        <v>49</v>
      </c>
      <c r="I39" s="95"/>
      <c r="J39" s="95"/>
      <c r="K39" s="95"/>
      <c r="L39" s="166">
        <f>SUM(M31:M37)</f>
        <v>0</v>
      </c>
      <c r="M39" s="166"/>
      <c r="N39" s="166"/>
      <c r="O39" s="166"/>
      <c r="P39" s="167"/>
      <c r="Q39" s="151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s="1" customFormat="1" ht="14.4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50</v>
      </c>
      <c r="E50" s="65"/>
      <c r="F50" s="65"/>
      <c r="G50" s="65"/>
      <c r="H50" s="66"/>
      <c r="I50" s="45"/>
      <c r="J50" s="64" t="s">
        <v>51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52</v>
      </c>
      <c r="E59" s="70"/>
      <c r="F59" s="70"/>
      <c r="G59" s="71" t="s">
        <v>53</v>
      </c>
      <c r="H59" s="72"/>
      <c r="I59" s="45"/>
      <c r="J59" s="69" t="s">
        <v>52</v>
      </c>
      <c r="K59" s="70"/>
      <c r="L59" s="70"/>
      <c r="M59" s="70"/>
      <c r="N59" s="71" t="s">
        <v>53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54</v>
      </c>
      <c r="E61" s="65"/>
      <c r="F61" s="65"/>
      <c r="G61" s="65"/>
      <c r="H61" s="66"/>
      <c r="I61" s="45"/>
      <c r="J61" s="64" t="s">
        <v>55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52</v>
      </c>
      <c r="E70" s="70"/>
      <c r="F70" s="70"/>
      <c r="G70" s="71" t="s">
        <v>53</v>
      </c>
      <c r="H70" s="72"/>
      <c r="I70" s="45"/>
      <c r="J70" s="69" t="s">
        <v>52</v>
      </c>
      <c r="K70" s="70"/>
      <c r="L70" s="70"/>
      <c r="M70" s="70"/>
      <c r="N70" s="71" t="s">
        <v>53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156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17</v>
      </c>
      <c r="D78" s="45"/>
      <c r="E78" s="45"/>
      <c r="F78" s="155" t="str">
        <f>F6</f>
        <v>Poľnohospodárska bioplynová stanica Dvor Mikuláš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ht="30" customHeight="1">
      <c r="B79" s="24"/>
      <c r="C79" s="36" t="s">
        <v>150</v>
      </c>
      <c r="D79" s="29"/>
      <c r="E79" s="29"/>
      <c r="F79" s="155" t="s">
        <v>151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/>
    </row>
    <row r="80" spans="2:18" s="1" customFormat="1" ht="36.95" customHeight="1">
      <c r="B80" s="44"/>
      <c r="C80" s="83" t="s">
        <v>152</v>
      </c>
      <c r="D80" s="45"/>
      <c r="E80" s="45"/>
      <c r="F80" s="85" t="str">
        <f>F8</f>
        <v>01-08 - 08 - Skladovacia nádrž 30/10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8" customHeight="1">
      <c r="B82" s="44"/>
      <c r="C82" s="36" t="s">
        <v>21</v>
      </c>
      <c r="D82" s="45"/>
      <c r="E82" s="45"/>
      <c r="F82" s="31" t="str">
        <f>F10</f>
        <v>Dvor Mikuláš</v>
      </c>
      <c r="G82" s="45"/>
      <c r="H82" s="45"/>
      <c r="I82" s="45"/>
      <c r="J82" s="45"/>
      <c r="K82" s="36" t="s">
        <v>23</v>
      </c>
      <c r="L82" s="45"/>
      <c r="M82" s="88" t="str">
        <f>IF(O10="","",O10)</f>
        <v>7. 9. 2018</v>
      </c>
      <c r="N82" s="88"/>
      <c r="O82" s="88"/>
      <c r="P82" s="88"/>
      <c r="Q82" s="45"/>
      <c r="R82" s="46"/>
    </row>
    <row r="83" spans="2:18" s="1" customFormat="1" ht="6.95" customHeight="1">
      <c r="B83" s="44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</row>
    <row r="84" spans="2:18" s="1" customFormat="1" ht="13.5">
      <c r="B84" s="44"/>
      <c r="C84" s="36" t="s">
        <v>25</v>
      </c>
      <c r="D84" s="45"/>
      <c r="E84" s="45"/>
      <c r="F84" s="31" t="str">
        <f>E13</f>
        <v>AGROCONTRACT Mikuláš a.s.,94655 Dubník</v>
      </c>
      <c r="G84" s="45"/>
      <c r="H84" s="45"/>
      <c r="I84" s="45"/>
      <c r="J84" s="45"/>
      <c r="K84" s="36" t="s">
        <v>31</v>
      </c>
      <c r="L84" s="45"/>
      <c r="M84" s="31" t="str">
        <f>E19</f>
        <v xml:space="preserve"> </v>
      </c>
      <c r="N84" s="31"/>
      <c r="O84" s="31"/>
      <c r="P84" s="31"/>
      <c r="Q84" s="31"/>
      <c r="R84" s="46"/>
    </row>
    <row r="85" spans="2:18" s="1" customFormat="1" ht="14.4" customHeight="1">
      <c r="B85" s="44"/>
      <c r="C85" s="36" t="s">
        <v>29</v>
      </c>
      <c r="D85" s="45"/>
      <c r="E85" s="45"/>
      <c r="F85" s="31" t="str">
        <f>IF(E16="","",E16)</f>
        <v>Rozpočet, výkaz výmer</v>
      </c>
      <c r="G85" s="45"/>
      <c r="H85" s="45"/>
      <c r="I85" s="45"/>
      <c r="J85" s="45"/>
      <c r="K85" s="36" t="s">
        <v>34</v>
      </c>
      <c r="L85" s="45"/>
      <c r="M85" s="31" t="str">
        <f>E22</f>
        <v>Szegheőová</v>
      </c>
      <c r="N85" s="31"/>
      <c r="O85" s="31"/>
      <c r="P85" s="31"/>
      <c r="Q85" s="31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18" s="1" customFormat="1" ht="29.25" customHeight="1">
      <c r="B87" s="44"/>
      <c r="C87" s="168" t="s">
        <v>157</v>
      </c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68" t="s">
        <v>158</v>
      </c>
      <c r="O87" s="151"/>
      <c r="P87" s="151"/>
      <c r="Q87" s="151"/>
      <c r="R87" s="46"/>
    </row>
    <row r="88" spans="2:18" s="1" customFormat="1" ht="10.3" customHeight="1">
      <c r="B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</row>
    <row r="89" spans="2:47" s="1" customFormat="1" ht="29.25" customHeight="1">
      <c r="B89" s="44"/>
      <c r="C89" s="169" t="s">
        <v>159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105">
        <f>N127</f>
        <v>0</v>
      </c>
      <c r="O89" s="170"/>
      <c r="P89" s="170"/>
      <c r="Q89" s="170"/>
      <c r="R89" s="46"/>
      <c r="AU89" s="20" t="s">
        <v>160</v>
      </c>
    </row>
    <row r="90" spans="2:18" s="7" customFormat="1" ht="24.95" customHeight="1">
      <c r="B90" s="171"/>
      <c r="C90" s="172"/>
      <c r="D90" s="173" t="s">
        <v>161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4">
        <f>N128</f>
        <v>0</v>
      </c>
      <c r="O90" s="172"/>
      <c r="P90" s="172"/>
      <c r="Q90" s="172"/>
      <c r="R90" s="175"/>
    </row>
    <row r="91" spans="2:18" s="7" customFormat="1" ht="24.95" customHeight="1">
      <c r="B91" s="171"/>
      <c r="C91" s="172"/>
      <c r="D91" s="173" t="s">
        <v>162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4">
        <f>N134</f>
        <v>0</v>
      </c>
      <c r="O91" s="172"/>
      <c r="P91" s="172"/>
      <c r="Q91" s="172"/>
      <c r="R91" s="175"/>
    </row>
    <row r="92" spans="2:18" s="7" customFormat="1" ht="24.95" customHeight="1">
      <c r="B92" s="171"/>
      <c r="C92" s="172"/>
      <c r="D92" s="173" t="s">
        <v>742</v>
      </c>
      <c r="E92" s="172"/>
      <c r="F92" s="172"/>
      <c r="G92" s="172"/>
      <c r="H92" s="172"/>
      <c r="I92" s="172"/>
      <c r="J92" s="172"/>
      <c r="K92" s="172"/>
      <c r="L92" s="172"/>
      <c r="M92" s="172"/>
      <c r="N92" s="174">
        <f>N139</f>
        <v>0</v>
      </c>
      <c r="O92" s="172"/>
      <c r="P92" s="172"/>
      <c r="Q92" s="172"/>
      <c r="R92" s="175"/>
    </row>
    <row r="93" spans="2:18" s="7" customFormat="1" ht="24.95" customHeight="1">
      <c r="B93" s="171"/>
      <c r="C93" s="172"/>
      <c r="D93" s="173" t="s">
        <v>685</v>
      </c>
      <c r="E93" s="172"/>
      <c r="F93" s="172"/>
      <c r="G93" s="172"/>
      <c r="H93" s="172"/>
      <c r="I93" s="172"/>
      <c r="J93" s="172"/>
      <c r="K93" s="172"/>
      <c r="L93" s="172"/>
      <c r="M93" s="172"/>
      <c r="N93" s="174">
        <f>N146</f>
        <v>0</v>
      </c>
      <c r="O93" s="172"/>
      <c r="P93" s="172"/>
      <c r="Q93" s="172"/>
      <c r="R93" s="175"/>
    </row>
    <row r="94" spans="2:18" s="7" customFormat="1" ht="24.95" customHeight="1">
      <c r="B94" s="171"/>
      <c r="C94" s="172"/>
      <c r="D94" s="173" t="s">
        <v>686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4">
        <f>N148</f>
        <v>0</v>
      </c>
      <c r="O94" s="172"/>
      <c r="P94" s="172"/>
      <c r="Q94" s="172"/>
      <c r="R94" s="175"/>
    </row>
    <row r="95" spans="2:18" s="7" customFormat="1" ht="24.95" customHeight="1">
      <c r="B95" s="171"/>
      <c r="C95" s="172"/>
      <c r="D95" s="173" t="s">
        <v>170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N150</f>
        <v>0</v>
      </c>
      <c r="O95" s="172"/>
      <c r="P95" s="172"/>
      <c r="Q95" s="172"/>
      <c r="R95" s="175"/>
    </row>
    <row r="96" spans="2:18" s="7" customFormat="1" ht="24.95" customHeight="1">
      <c r="B96" s="171"/>
      <c r="C96" s="172"/>
      <c r="D96" s="173" t="s">
        <v>687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4">
        <f>N152</f>
        <v>0</v>
      </c>
      <c r="O96" s="172"/>
      <c r="P96" s="172"/>
      <c r="Q96" s="172"/>
      <c r="R96" s="175"/>
    </row>
    <row r="97" spans="2:18" s="7" customFormat="1" ht="24.95" customHeight="1">
      <c r="B97" s="171"/>
      <c r="C97" s="172"/>
      <c r="D97" s="173" t="s">
        <v>174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4">
        <f>N157</f>
        <v>0</v>
      </c>
      <c r="O97" s="172"/>
      <c r="P97" s="172"/>
      <c r="Q97" s="172"/>
      <c r="R97" s="175"/>
    </row>
    <row r="98" spans="2:18" s="7" customFormat="1" ht="24.95" customHeight="1">
      <c r="B98" s="171"/>
      <c r="C98" s="172"/>
      <c r="D98" s="173" t="s">
        <v>688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4">
        <f>N161</f>
        <v>0</v>
      </c>
      <c r="O98" s="172"/>
      <c r="P98" s="172"/>
      <c r="Q98" s="172"/>
      <c r="R98" s="175"/>
    </row>
    <row r="99" spans="2:18" s="7" customFormat="1" ht="24.95" customHeight="1">
      <c r="B99" s="171"/>
      <c r="C99" s="172"/>
      <c r="D99" s="173" t="s">
        <v>176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4">
        <f>N163</f>
        <v>0</v>
      </c>
      <c r="O99" s="172"/>
      <c r="P99" s="172"/>
      <c r="Q99" s="172"/>
      <c r="R99" s="175"/>
    </row>
    <row r="100" spans="2:18" s="1" customFormat="1" ht="21.8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</row>
    <row r="101" spans="2:21" s="1" customFormat="1" ht="29.25" customHeight="1">
      <c r="B101" s="44"/>
      <c r="C101" s="169" t="s">
        <v>177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170">
        <f>ROUND(N102+N103+N104+N105+N106+N107,2)</f>
        <v>0</v>
      </c>
      <c r="O101" s="176"/>
      <c r="P101" s="176"/>
      <c r="Q101" s="176"/>
      <c r="R101" s="46"/>
      <c r="T101" s="177"/>
      <c r="U101" s="178" t="s">
        <v>40</v>
      </c>
    </row>
    <row r="102" spans="2:65" s="1" customFormat="1" ht="18" customHeight="1">
      <c r="B102" s="179"/>
      <c r="C102" s="180"/>
      <c r="D102" s="145" t="s">
        <v>178</v>
      </c>
      <c r="E102" s="181"/>
      <c r="F102" s="181"/>
      <c r="G102" s="181"/>
      <c r="H102" s="181"/>
      <c r="I102" s="180"/>
      <c r="J102" s="180"/>
      <c r="K102" s="180"/>
      <c r="L102" s="180"/>
      <c r="M102" s="180"/>
      <c r="N102" s="140">
        <f>ROUND(N89*T102,2)</f>
        <v>0</v>
      </c>
      <c r="O102" s="182"/>
      <c r="P102" s="182"/>
      <c r="Q102" s="182"/>
      <c r="R102" s="183"/>
      <c r="S102" s="184"/>
      <c r="T102" s="185"/>
      <c r="U102" s="186" t="s">
        <v>43</v>
      </c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7" t="s">
        <v>179</v>
      </c>
      <c r="AZ102" s="184"/>
      <c r="BA102" s="184"/>
      <c r="BB102" s="184"/>
      <c r="BC102" s="184"/>
      <c r="BD102" s="184"/>
      <c r="BE102" s="188">
        <f>IF(U102="základná",N102,0)</f>
        <v>0</v>
      </c>
      <c r="BF102" s="188">
        <f>IF(U102="znížená",N102,0)</f>
        <v>0</v>
      </c>
      <c r="BG102" s="188">
        <f>IF(U102="zákl. prenesená",N102,0)</f>
        <v>0</v>
      </c>
      <c r="BH102" s="188">
        <f>IF(U102="zníž. prenesená",N102,0)</f>
        <v>0</v>
      </c>
      <c r="BI102" s="188">
        <f>IF(U102="nulová",N102,0)</f>
        <v>0</v>
      </c>
      <c r="BJ102" s="187" t="s">
        <v>88</v>
      </c>
      <c r="BK102" s="184"/>
      <c r="BL102" s="184"/>
      <c r="BM102" s="184"/>
    </row>
    <row r="103" spans="2:65" s="1" customFormat="1" ht="18" customHeight="1">
      <c r="B103" s="179"/>
      <c r="C103" s="180"/>
      <c r="D103" s="145" t="s">
        <v>180</v>
      </c>
      <c r="E103" s="181"/>
      <c r="F103" s="181"/>
      <c r="G103" s="181"/>
      <c r="H103" s="181"/>
      <c r="I103" s="180"/>
      <c r="J103" s="180"/>
      <c r="K103" s="180"/>
      <c r="L103" s="180"/>
      <c r="M103" s="180"/>
      <c r="N103" s="140">
        <f>ROUND(N89*T103,2)</f>
        <v>0</v>
      </c>
      <c r="O103" s="182"/>
      <c r="P103" s="182"/>
      <c r="Q103" s="182"/>
      <c r="R103" s="183"/>
      <c r="S103" s="184"/>
      <c r="T103" s="185"/>
      <c r="U103" s="186" t="s">
        <v>43</v>
      </c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7" t="s">
        <v>179</v>
      </c>
      <c r="AZ103" s="184"/>
      <c r="BA103" s="184"/>
      <c r="BB103" s="184"/>
      <c r="BC103" s="184"/>
      <c r="BD103" s="184"/>
      <c r="BE103" s="188">
        <f>IF(U103="základná",N103,0)</f>
        <v>0</v>
      </c>
      <c r="BF103" s="188">
        <f>IF(U103="znížená",N103,0)</f>
        <v>0</v>
      </c>
      <c r="BG103" s="188">
        <f>IF(U103="zákl. prenesená",N103,0)</f>
        <v>0</v>
      </c>
      <c r="BH103" s="188">
        <f>IF(U103="zníž. prenesená",N103,0)</f>
        <v>0</v>
      </c>
      <c r="BI103" s="188">
        <f>IF(U103="nulová",N103,0)</f>
        <v>0</v>
      </c>
      <c r="BJ103" s="187" t="s">
        <v>88</v>
      </c>
      <c r="BK103" s="184"/>
      <c r="BL103" s="184"/>
      <c r="BM103" s="184"/>
    </row>
    <row r="104" spans="2:65" s="1" customFormat="1" ht="18" customHeight="1">
      <c r="B104" s="179"/>
      <c r="C104" s="180"/>
      <c r="D104" s="145" t="s">
        <v>181</v>
      </c>
      <c r="E104" s="181"/>
      <c r="F104" s="181"/>
      <c r="G104" s="181"/>
      <c r="H104" s="181"/>
      <c r="I104" s="180"/>
      <c r="J104" s="180"/>
      <c r="K104" s="180"/>
      <c r="L104" s="180"/>
      <c r="M104" s="180"/>
      <c r="N104" s="140">
        <f>ROUND(N89*T104,2)</f>
        <v>0</v>
      </c>
      <c r="O104" s="182"/>
      <c r="P104" s="182"/>
      <c r="Q104" s="182"/>
      <c r="R104" s="183"/>
      <c r="S104" s="184"/>
      <c r="T104" s="185"/>
      <c r="U104" s="186" t="s">
        <v>43</v>
      </c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7" t="s">
        <v>179</v>
      </c>
      <c r="AZ104" s="184"/>
      <c r="BA104" s="184"/>
      <c r="BB104" s="184"/>
      <c r="BC104" s="184"/>
      <c r="BD104" s="184"/>
      <c r="BE104" s="188">
        <f>IF(U104="základná",N104,0)</f>
        <v>0</v>
      </c>
      <c r="BF104" s="188">
        <f>IF(U104="znížená",N104,0)</f>
        <v>0</v>
      </c>
      <c r="BG104" s="188">
        <f>IF(U104="zákl. prenesená",N104,0)</f>
        <v>0</v>
      </c>
      <c r="BH104" s="188">
        <f>IF(U104="zníž. prenesená",N104,0)</f>
        <v>0</v>
      </c>
      <c r="BI104" s="188">
        <f>IF(U104="nulová",N104,0)</f>
        <v>0</v>
      </c>
      <c r="BJ104" s="187" t="s">
        <v>88</v>
      </c>
      <c r="BK104" s="184"/>
      <c r="BL104" s="184"/>
      <c r="BM104" s="184"/>
    </row>
    <row r="105" spans="2:65" s="1" customFormat="1" ht="18" customHeight="1">
      <c r="B105" s="179"/>
      <c r="C105" s="180"/>
      <c r="D105" s="145" t="s">
        <v>182</v>
      </c>
      <c r="E105" s="181"/>
      <c r="F105" s="181"/>
      <c r="G105" s="181"/>
      <c r="H105" s="181"/>
      <c r="I105" s="180"/>
      <c r="J105" s="180"/>
      <c r="K105" s="180"/>
      <c r="L105" s="180"/>
      <c r="M105" s="180"/>
      <c r="N105" s="140">
        <f>ROUND(N89*T105,2)</f>
        <v>0</v>
      </c>
      <c r="O105" s="182"/>
      <c r="P105" s="182"/>
      <c r="Q105" s="182"/>
      <c r="R105" s="183"/>
      <c r="S105" s="184"/>
      <c r="T105" s="185"/>
      <c r="U105" s="186" t="s">
        <v>43</v>
      </c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7" t="s">
        <v>179</v>
      </c>
      <c r="AZ105" s="184"/>
      <c r="BA105" s="184"/>
      <c r="BB105" s="184"/>
      <c r="BC105" s="184"/>
      <c r="BD105" s="184"/>
      <c r="BE105" s="188">
        <f>IF(U105="základná",N105,0)</f>
        <v>0</v>
      </c>
      <c r="BF105" s="188">
        <f>IF(U105="znížená",N105,0)</f>
        <v>0</v>
      </c>
      <c r="BG105" s="188">
        <f>IF(U105="zákl. prenesená",N105,0)</f>
        <v>0</v>
      </c>
      <c r="BH105" s="188">
        <f>IF(U105="zníž. prenesená",N105,0)</f>
        <v>0</v>
      </c>
      <c r="BI105" s="188">
        <f>IF(U105="nulová",N105,0)</f>
        <v>0</v>
      </c>
      <c r="BJ105" s="187" t="s">
        <v>88</v>
      </c>
      <c r="BK105" s="184"/>
      <c r="BL105" s="184"/>
      <c r="BM105" s="184"/>
    </row>
    <row r="106" spans="2:65" s="1" customFormat="1" ht="18" customHeight="1">
      <c r="B106" s="179"/>
      <c r="C106" s="180"/>
      <c r="D106" s="145" t="s">
        <v>183</v>
      </c>
      <c r="E106" s="181"/>
      <c r="F106" s="181"/>
      <c r="G106" s="181"/>
      <c r="H106" s="181"/>
      <c r="I106" s="180"/>
      <c r="J106" s="180"/>
      <c r="K106" s="180"/>
      <c r="L106" s="180"/>
      <c r="M106" s="180"/>
      <c r="N106" s="140">
        <f>ROUND(N89*T106,2)</f>
        <v>0</v>
      </c>
      <c r="O106" s="182"/>
      <c r="P106" s="182"/>
      <c r="Q106" s="182"/>
      <c r="R106" s="183"/>
      <c r="S106" s="184"/>
      <c r="T106" s="185"/>
      <c r="U106" s="186" t="s">
        <v>43</v>
      </c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7" t="s">
        <v>179</v>
      </c>
      <c r="AZ106" s="184"/>
      <c r="BA106" s="184"/>
      <c r="BB106" s="184"/>
      <c r="BC106" s="184"/>
      <c r="BD106" s="184"/>
      <c r="BE106" s="188">
        <f>IF(U106="základná",N106,0)</f>
        <v>0</v>
      </c>
      <c r="BF106" s="188">
        <f>IF(U106="znížená",N106,0)</f>
        <v>0</v>
      </c>
      <c r="BG106" s="188">
        <f>IF(U106="zákl. prenesená",N106,0)</f>
        <v>0</v>
      </c>
      <c r="BH106" s="188">
        <f>IF(U106="zníž. prenesená",N106,0)</f>
        <v>0</v>
      </c>
      <c r="BI106" s="188">
        <f>IF(U106="nulová",N106,0)</f>
        <v>0</v>
      </c>
      <c r="BJ106" s="187" t="s">
        <v>88</v>
      </c>
      <c r="BK106" s="184"/>
      <c r="BL106" s="184"/>
      <c r="BM106" s="184"/>
    </row>
    <row r="107" spans="2:65" s="1" customFormat="1" ht="18" customHeight="1">
      <c r="B107" s="179"/>
      <c r="C107" s="180"/>
      <c r="D107" s="181" t="s">
        <v>184</v>
      </c>
      <c r="E107" s="180"/>
      <c r="F107" s="180"/>
      <c r="G107" s="180"/>
      <c r="H107" s="180"/>
      <c r="I107" s="180"/>
      <c r="J107" s="180"/>
      <c r="K107" s="180"/>
      <c r="L107" s="180"/>
      <c r="M107" s="180"/>
      <c r="N107" s="140">
        <f>ROUND(N89*T107,2)</f>
        <v>0</v>
      </c>
      <c r="O107" s="182"/>
      <c r="P107" s="182"/>
      <c r="Q107" s="182"/>
      <c r="R107" s="183"/>
      <c r="S107" s="184"/>
      <c r="T107" s="189"/>
      <c r="U107" s="190" t="s">
        <v>43</v>
      </c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7" t="s">
        <v>185</v>
      </c>
      <c r="AZ107" s="184"/>
      <c r="BA107" s="184"/>
      <c r="BB107" s="184"/>
      <c r="BC107" s="184"/>
      <c r="BD107" s="184"/>
      <c r="BE107" s="188">
        <f>IF(U107="základná",N107,0)</f>
        <v>0</v>
      </c>
      <c r="BF107" s="188">
        <f>IF(U107="znížená",N107,0)</f>
        <v>0</v>
      </c>
      <c r="BG107" s="188">
        <f>IF(U107="zákl. prenesená",N107,0)</f>
        <v>0</v>
      </c>
      <c r="BH107" s="188">
        <f>IF(U107="zníž. prenesená",N107,0)</f>
        <v>0</v>
      </c>
      <c r="BI107" s="188">
        <f>IF(U107="nulová",N107,0)</f>
        <v>0</v>
      </c>
      <c r="BJ107" s="187" t="s">
        <v>88</v>
      </c>
      <c r="BK107" s="184"/>
      <c r="BL107" s="184"/>
      <c r="BM107" s="184"/>
    </row>
    <row r="108" spans="2:18" s="1" customFormat="1" ht="13.5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18" s="1" customFormat="1" ht="29.25" customHeight="1">
      <c r="B109" s="44"/>
      <c r="C109" s="150" t="s">
        <v>143</v>
      </c>
      <c r="D109" s="151"/>
      <c r="E109" s="151"/>
      <c r="F109" s="151"/>
      <c r="G109" s="151"/>
      <c r="H109" s="151"/>
      <c r="I109" s="151"/>
      <c r="J109" s="151"/>
      <c r="K109" s="151"/>
      <c r="L109" s="152">
        <f>ROUND(SUM(N89+N101),2)</f>
        <v>0</v>
      </c>
      <c r="M109" s="152"/>
      <c r="N109" s="152"/>
      <c r="O109" s="152"/>
      <c r="P109" s="152"/>
      <c r="Q109" s="152"/>
      <c r="R109" s="46"/>
    </row>
    <row r="110" spans="2:18" s="1" customFormat="1" ht="6.95" customHeight="1"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5"/>
    </row>
    <row r="114" spans="2:18" s="1" customFormat="1" ht="6.95" customHeight="1"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8"/>
    </row>
    <row r="115" spans="2:18" s="1" customFormat="1" ht="36.95" customHeight="1">
      <c r="B115" s="44"/>
      <c r="C115" s="25" t="s">
        <v>186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6.9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30" customHeight="1">
      <c r="B117" s="44"/>
      <c r="C117" s="36" t="s">
        <v>17</v>
      </c>
      <c r="D117" s="45"/>
      <c r="E117" s="45"/>
      <c r="F117" s="155" t="str">
        <f>F6</f>
        <v>Poľnohospodárska bioplynová stanica Dvor Mikuláš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45"/>
      <c r="R117" s="46"/>
    </row>
    <row r="118" spans="2:18" ht="30" customHeight="1">
      <c r="B118" s="24"/>
      <c r="C118" s="36" t="s">
        <v>150</v>
      </c>
      <c r="D118" s="29"/>
      <c r="E118" s="29"/>
      <c r="F118" s="155" t="s">
        <v>151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7"/>
    </row>
    <row r="119" spans="2:18" s="1" customFormat="1" ht="36.95" customHeight="1">
      <c r="B119" s="44"/>
      <c r="C119" s="83" t="s">
        <v>152</v>
      </c>
      <c r="D119" s="45"/>
      <c r="E119" s="45"/>
      <c r="F119" s="85" t="str">
        <f>F8</f>
        <v>01-08 - 08 - Skladovacia nádrž 30/10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pans="2:18" s="1" customFormat="1" ht="6.95" customHeight="1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6"/>
    </row>
    <row r="121" spans="2:18" s="1" customFormat="1" ht="18" customHeight="1">
      <c r="B121" s="44"/>
      <c r="C121" s="36" t="s">
        <v>21</v>
      </c>
      <c r="D121" s="45"/>
      <c r="E121" s="45"/>
      <c r="F121" s="31" t="str">
        <f>F10</f>
        <v>Dvor Mikuláš</v>
      </c>
      <c r="G121" s="45"/>
      <c r="H121" s="45"/>
      <c r="I121" s="45"/>
      <c r="J121" s="45"/>
      <c r="K121" s="36" t="s">
        <v>23</v>
      </c>
      <c r="L121" s="45"/>
      <c r="M121" s="88" t="str">
        <f>IF(O10="","",O10)</f>
        <v>7. 9. 2018</v>
      </c>
      <c r="N121" s="88"/>
      <c r="O121" s="88"/>
      <c r="P121" s="88"/>
      <c r="Q121" s="45"/>
      <c r="R121" s="46"/>
    </row>
    <row r="122" spans="2:18" s="1" customFormat="1" ht="6.95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pans="2:18" s="1" customFormat="1" ht="13.5">
      <c r="B123" s="44"/>
      <c r="C123" s="36" t="s">
        <v>25</v>
      </c>
      <c r="D123" s="45"/>
      <c r="E123" s="45"/>
      <c r="F123" s="31" t="str">
        <f>E13</f>
        <v>AGROCONTRACT Mikuláš a.s.,94655 Dubník</v>
      </c>
      <c r="G123" s="45"/>
      <c r="H123" s="45"/>
      <c r="I123" s="45"/>
      <c r="J123" s="45"/>
      <c r="K123" s="36" t="s">
        <v>31</v>
      </c>
      <c r="L123" s="45"/>
      <c r="M123" s="31" t="str">
        <f>E19</f>
        <v xml:space="preserve"> </v>
      </c>
      <c r="N123" s="31"/>
      <c r="O123" s="31"/>
      <c r="P123" s="31"/>
      <c r="Q123" s="31"/>
      <c r="R123" s="46"/>
    </row>
    <row r="124" spans="2:18" s="1" customFormat="1" ht="14.4" customHeight="1">
      <c r="B124" s="44"/>
      <c r="C124" s="36" t="s">
        <v>29</v>
      </c>
      <c r="D124" s="45"/>
      <c r="E124" s="45"/>
      <c r="F124" s="31" t="str">
        <f>IF(E16="","",E16)</f>
        <v>Rozpočet, výkaz výmer</v>
      </c>
      <c r="G124" s="45"/>
      <c r="H124" s="45"/>
      <c r="I124" s="45"/>
      <c r="J124" s="45"/>
      <c r="K124" s="36" t="s">
        <v>34</v>
      </c>
      <c r="L124" s="45"/>
      <c r="M124" s="31" t="str">
        <f>E22</f>
        <v>Szegheőová</v>
      </c>
      <c r="N124" s="31"/>
      <c r="O124" s="31"/>
      <c r="P124" s="31"/>
      <c r="Q124" s="31"/>
      <c r="R124" s="46"/>
    </row>
    <row r="125" spans="2:18" s="1" customFormat="1" ht="10.3" customHeight="1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</row>
    <row r="126" spans="2:27" s="8" customFormat="1" ht="29.25" customHeight="1">
      <c r="B126" s="191"/>
      <c r="C126" s="192" t="s">
        <v>187</v>
      </c>
      <c r="D126" s="193" t="s">
        <v>188</v>
      </c>
      <c r="E126" s="193" t="s">
        <v>58</v>
      </c>
      <c r="F126" s="193" t="s">
        <v>189</v>
      </c>
      <c r="G126" s="193"/>
      <c r="H126" s="193"/>
      <c r="I126" s="193"/>
      <c r="J126" s="193" t="s">
        <v>190</v>
      </c>
      <c r="K126" s="193" t="s">
        <v>191</v>
      </c>
      <c r="L126" s="193" t="s">
        <v>192</v>
      </c>
      <c r="M126" s="193"/>
      <c r="N126" s="193" t="s">
        <v>158</v>
      </c>
      <c r="O126" s="193"/>
      <c r="P126" s="193"/>
      <c r="Q126" s="194"/>
      <c r="R126" s="195"/>
      <c r="T126" s="98" t="s">
        <v>193</v>
      </c>
      <c r="U126" s="99" t="s">
        <v>40</v>
      </c>
      <c r="V126" s="99" t="s">
        <v>194</v>
      </c>
      <c r="W126" s="99" t="s">
        <v>195</v>
      </c>
      <c r="X126" s="99" t="s">
        <v>196</v>
      </c>
      <c r="Y126" s="99" t="s">
        <v>197</v>
      </c>
      <c r="Z126" s="99" t="s">
        <v>198</v>
      </c>
      <c r="AA126" s="100" t="s">
        <v>199</v>
      </c>
    </row>
    <row r="127" spans="2:63" s="1" customFormat="1" ht="29.25" customHeight="1">
      <c r="B127" s="44"/>
      <c r="C127" s="102" t="s">
        <v>155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196">
        <f>BK127</f>
        <v>0</v>
      </c>
      <c r="O127" s="197"/>
      <c r="P127" s="197"/>
      <c r="Q127" s="197"/>
      <c r="R127" s="46"/>
      <c r="T127" s="101"/>
      <c r="U127" s="65"/>
      <c r="V127" s="65"/>
      <c r="W127" s="198">
        <f>W128+W134+W139+W146+W148+W150+W152+W157+W161+W163+W166</f>
        <v>0</v>
      </c>
      <c r="X127" s="65"/>
      <c r="Y127" s="198">
        <f>Y128+Y134+Y139+Y146+Y148+Y150+Y152+Y157+Y161+Y163+Y166</f>
        <v>0</v>
      </c>
      <c r="Z127" s="65"/>
      <c r="AA127" s="199">
        <f>AA128+AA134+AA139+AA146+AA148+AA150+AA152+AA157+AA161+AA163+AA166</f>
        <v>0</v>
      </c>
      <c r="AT127" s="20" t="s">
        <v>75</v>
      </c>
      <c r="AU127" s="20" t="s">
        <v>160</v>
      </c>
      <c r="BK127" s="200">
        <f>BK128+BK134+BK139+BK146+BK148+BK150+BK152+BK157+BK161+BK163+BK166</f>
        <v>0</v>
      </c>
    </row>
    <row r="128" spans="2:63" s="9" customFormat="1" ht="37.4" customHeight="1">
      <c r="B128" s="201"/>
      <c r="C128" s="202"/>
      <c r="D128" s="203" t="s">
        <v>161</v>
      </c>
      <c r="E128" s="203"/>
      <c r="F128" s="203"/>
      <c r="G128" s="203"/>
      <c r="H128" s="203"/>
      <c r="I128" s="203"/>
      <c r="J128" s="203"/>
      <c r="K128" s="203"/>
      <c r="L128" s="203"/>
      <c r="M128" s="203"/>
      <c r="N128" s="204">
        <f>BK128</f>
        <v>0</v>
      </c>
      <c r="O128" s="205"/>
      <c r="P128" s="205"/>
      <c r="Q128" s="205"/>
      <c r="R128" s="206"/>
      <c r="T128" s="207"/>
      <c r="U128" s="202"/>
      <c r="V128" s="202"/>
      <c r="W128" s="208">
        <f>SUM(W129:W133)</f>
        <v>0</v>
      </c>
      <c r="X128" s="202"/>
      <c r="Y128" s="208">
        <f>SUM(Y129:Y133)</f>
        <v>0</v>
      </c>
      <c r="Z128" s="202"/>
      <c r="AA128" s="209">
        <f>SUM(AA129:AA133)</f>
        <v>0</v>
      </c>
      <c r="AR128" s="210" t="s">
        <v>83</v>
      </c>
      <c r="AT128" s="211" t="s">
        <v>75</v>
      </c>
      <c r="AU128" s="211" t="s">
        <v>76</v>
      </c>
      <c r="AY128" s="210" t="s">
        <v>200</v>
      </c>
      <c r="BK128" s="212">
        <f>SUM(BK129:BK133)</f>
        <v>0</v>
      </c>
    </row>
    <row r="129" spans="2:65" s="1" customFormat="1" ht="38.25" customHeight="1">
      <c r="B129" s="179"/>
      <c r="C129" s="213" t="s">
        <v>83</v>
      </c>
      <c r="D129" s="213" t="s">
        <v>201</v>
      </c>
      <c r="E129" s="214" t="s">
        <v>689</v>
      </c>
      <c r="F129" s="215" t="s">
        <v>744</v>
      </c>
      <c r="G129" s="215"/>
      <c r="H129" s="215"/>
      <c r="I129" s="215"/>
      <c r="J129" s="216" t="s">
        <v>204</v>
      </c>
      <c r="K129" s="217">
        <v>75.2</v>
      </c>
      <c r="L129" s="218">
        <v>0</v>
      </c>
      <c r="M129" s="218"/>
      <c r="N129" s="217">
        <f>ROUND(L129*K129,2)</f>
        <v>0</v>
      </c>
      <c r="O129" s="217"/>
      <c r="P129" s="217"/>
      <c r="Q129" s="217"/>
      <c r="R129" s="183"/>
      <c r="T129" s="219" t="s">
        <v>5</v>
      </c>
      <c r="U129" s="54" t="s">
        <v>43</v>
      </c>
      <c r="V129" s="45"/>
      <c r="W129" s="220">
        <f>V129*K129</f>
        <v>0</v>
      </c>
      <c r="X129" s="220">
        <v>0</v>
      </c>
      <c r="Y129" s="220">
        <f>X129*K129</f>
        <v>0</v>
      </c>
      <c r="Z129" s="220">
        <v>0</v>
      </c>
      <c r="AA129" s="221">
        <f>Z129*K129</f>
        <v>0</v>
      </c>
      <c r="AR129" s="20" t="s">
        <v>205</v>
      </c>
      <c r="AT129" s="20" t="s">
        <v>201</v>
      </c>
      <c r="AU129" s="20" t="s">
        <v>83</v>
      </c>
      <c r="AY129" s="20" t="s">
        <v>200</v>
      </c>
      <c r="BE129" s="144">
        <f>IF(U129="základná",N129,0)</f>
        <v>0</v>
      </c>
      <c r="BF129" s="144">
        <f>IF(U129="znížená",N129,0)</f>
        <v>0</v>
      </c>
      <c r="BG129" s="144">
        <f>IF(U129="zákl. prenesená",N129,0)</f>
        <v>0</v>
      </c>
      <c r="BH129" s="144">
        <f>IF(U129="zníž. prenesená",N129,0)</f>
        <v>0</v>
      </c>
      <c r="BI129" s="144">
        <f>IF(U129="nulová",N129,0)</f>
        <v>0</v>
      </c>
      <c r="BJ129" s="20" t="s">
        <v>88</v>
      </c>
      <c r="BK129" s="144">
        <f>ROUND(L129*K129,2)</f>
        <v>0</v>
      </c>
      <c r="BL129" s="20" t="s">
        <v>205</v>
      </c>
      <c r="BM129" s="20" t="s">
        <v>88</v>
      </c>
    </row>
    <row r="130" spans="2:65" s="1" customFormat="1" ht="25.5" customHeight="1">
      <c r="B130" s="179"/>
      <c r="C130" s="213" t="s">
        <v>88</v>
      </c>
      <c r="D130" s="213" t="s">
        <v>201</v>
      </c>
      <c r="E130" s="214" t="s">
        <v>691</v>
      </c>
      <c r="F130" s="215" t="s">
        <v>692</v>
      </c>
      <c r="G130" s="215"/>
      <c r="H130" s="215"/>
      <c r="I130" s="215"/>
      <c r="J130" s="216" t="s">
        <v>208</v>
      </c>
      <c r="K130" s="217">
        <v>18</v>
      </c>
      <c r="L130" s="218">
        <v>0</v>
      </c>
      <c r="M130" s="218"/>
      <c r="N130" s="217">
        <f>ROUND(L130*K130,2)</f>
        <v>0</v>
      </c>
      <c r="O130" s="217"/>
      <c r="P130" s="217"/>
      <c r="Q130" s="217"/>
      <c r="R130" s="183"/>
      <c r="T130" s="219" t="s">
        <v>5</v>
      </c>
      <c r="U130" s="54" t="s">
        <v>43</v>
      </c>
      <c r="V130" s="45"/>
      <c r="W130" s="220">
        <f>V130*K130</f>
        <v>0</v>
      </c>
      <c r="X130" s="220">
        <v>0</v>
      </c>
      <c r="Y130" s="220">
        <f>X130*K130</f>
        <v>0</v>
      </c>
      <c r="Z130" s="220">
        <v>0</v>
      </c>
      <c r="AA130" s="221">
        <f>Z130*K130</f>
        <v>0</v>
      </c>
      <c r="AR130" s="20" t="s">
        <v>205</v>
      </c>
      <c r="AT130" s="20" t="s">
        <v>201</v>
      </c>
      <c r="AU130" s="20" t="s">
        <v>83</v>
      </c>
      <c r="AY130" s="20" t="s">
        <v>200</v>
      </c>
      <c r="BE130" s="144">
        <f>IF(U130="základná",N130,0)</f>
        <v>0</v>
      </c>
      <c r="BF130" s="144">
        <f>IF(U130="znížená",N130,0)</f>
        <v>0</v>
      </c>
      <c r="BG130" s="144">
        <f>IF(U130="zákl. prenesená",N130,0)</f>
        <v>0</v>
      </c>
      <c r="BH130" s="144">
        <f>IF(U130="zníž. prenesená",N130,0)</f>
        <v>0</v>
      </c>
      <c r="BI130" s="144">
        <f>IF(U130="nulová",N130,0)</f>
        <v>0</v>
      </c>
      <c r="BJ130" s="20" t="s">
        <v>88</v>
      </c>
      <c r="BK130" s="144">
        <f>ROUND(L130*K130,2)</f>
        <v>0</v>
      </c>
      <c r="BL130" s="20" t="s">
        <v>205</v>
      </c>
      <c r="BM130" s="20" t="s">
        <v>205</v>
      </c>
    </row>
    <row r="131" spans="2:65" s="1" customFormat="1" ht="25.5" customHeight="1">
      <c r="B131" s="179"/>
      <c r="C131" s="213" t="s">
        <v>209</v>
      </c>
      <c r="D131" s="213" t="s">
        <v>201</v>
      </c>
      <c r="E131" s="214" t="s">
        <v>693</v>
      </c>
      <c r="F131" s="215" t="s">
        <v>745</v>
      </c>
      <c r="G131" s="215"/>
      <c r="H131" s="215"/>
      <c r="I131" s="215"/>
      <c r="J131" s="216" t="s">
        <v>208</v>
      </c>
      <c r="K131" s="217">
        <v>18</v>
      </c>
      <c r="L131" s="218">
        <v>0</v>
      </c>
      <c r="M131" s="218"/>
      <c r="N131" s="217">
        <f>ROUND(L131*K131,2)</f>
        <v>0</v>
      </c>
      <c r="O131" s="217"/>
      <c r="P131" s="217"/>
      <c r="Q131" s="217"/>
      <c r="R131" s="183"/>
      <c r="T131" s="219" t="s">
        <v>5</v>
      </c>
      <c r="U131" s="54" t="s">
        <v>43</v>
      </c>
      <c r="V131" s="45"/>
      <c r="W131" s="220">
        <f>V131*K131</f>
        <v>0</v>
      </c>
      <c r="X131" s="220">
        <v>0</v>
      </c>
      <c r="Y131" s="220">
        <f>X131*K131</f>
        <v>0</v>
      </c>
      <c r="Z131" s="220">
        <v>0</v>
      </c>
      <c r="AA131" s="221">
        <f>Z131*K131</f>
        <v>0</v>
      </c>
      <c r="AR131" s="20" t="s">
        <v>205</v>
      </c>
      <c r="AT131" s="20" t="s">
        <v>201</v>
      </c>
      <c r="AU131" s="20" t="s">
        <v>83</v>
      </c>
      <c r="AY131" s="20" t="s">
        <v>200</v>
      </c>
      <c r="BE131" s="144">
        <f>IF(U131="základná",N131,0)</f>
        <v>0</v>
      </c>
      <c r="BF131" s="144">
        <f>IF(U131="znížená",N131,0)</f>
        <v>0</v>
      </c>
      <c r="BG131" s="144">
        <f>IF(U131="zákl. prenesená",N131,0)</f>
        <v>0</v>
      </c>
      <c r="BH131" s="144">
        <f>IF(U131="zníž. prenesená",N131,0)</f>
        <v>0</v>
      </c>
      <c r="BI131" s="144">
        <f>IF(U131="nulová",N131,0)</f>
        <v>0</v>
      </c>
      <c r="BJ131" s="20" t="s">
        <v>88</v>
      </c>
      <c r="BK131" s="144">
        <f>ROUND(L131*K131,2)</f>
        <v>0</v>
      </c>
      <c r="BL131" s="20" t="s">
        <v>205</v>
      </c>
      <c r="BM131" s="20" t="s">
        <v>212</v>
      </c>
    </row>
    <row r="132" spans="2:65" s="1" customFormat="1" ht="25.5" customHeight="1">
      <c r="B132" s="179"/>
      <c r="C132" s="213" t="s">
        <v>205</v>
      </c>
      <c r="D132" s="213" t="s">
        <v>201</v>
      </c>
      <c r="E132" s="214" t="s">
        <v>695</v>
      </c>
      <c r="F132" s="215" t="s">
        <v>696</v>
      </c>
      <c r="G132" s="215"/>
      <c r="H132" s="215"/>
      <c r="I132" s="215"/>
      <c r="J132" s="216" t="s">
        <v>215</v>
      </c>
      <c r="K132" s="217">
        <v>3.37</v>
      </c>
      <c r="L132" s="218">
        <v>0</v>
      </c>
      <c r="M132" s="218"/>
      <c r="N132" s="217">
        <f>ROUND(L132*K132,2)</f>
        <v>0</v>
      </c>
      <c r="O132" s="217"/>
      <c r="P132" s="217"/>
      <c r="Q132" s="217"/>
      <c r="R132" s="183"/>
      <c r="T132" s="219" t="s">
        <v>5</v>
      </c>
      <c r="U132" s="54" t="s">
        <v>43</v>
      </c>
      <c r="V132" s="45"/>
      <c r="W132" s="220">
        <f>V132*K132</f>
        <v>0</v>
      </c>
      <c r="X132" s="220">
        <v>0</v>
      </c>
      <c r="Y132" s="220">
        <f>X132*K132</f>
        <v>0</v>
      </c>
      <c r="Z132" s="220">
        <v>0</v>
      </c>
      <c r="AA132" s="221">
        <f>Z132*K132</f>
        <v>0</v>
      </c>
      <c r="AR132" s="20" t="s">
        <v>205</v>
      </c>
      <c r="AT132" s="20" t="s">
        <v>201</v>
      </c>
      <c r="AU132" s="20" t="s">
        <v>83</v>
      </c>
      <c r="AY132" s="20" t="s">
        <v>200</v>
      </c>
      <c r="BE132" s="144">
        <f>IF(U132="základná",N132,0)</f>
        <v>0</v>
      </c>
      <c r="BF132" s="144">
        <f>IF(U132="znížená",N132,0)</f>
        <v>0</v>
      </c>
      <c r="BG132" s="144">
        <f>IF(U132="zákl. prenesená",N132,0)</f>
        <v>0</v>
      </c>
      <c r="BH132" s="144">
        <f>IF(U132="zníž. prenesená",N132,0)</f>
        <v>0</v>
      </c>
      <c r="BI132" s="144">
        <f>IF(U132="nulová",N132,0)</f>
        <v>0</v>
      </c>
      <c r="BJ132" s="20" t="s">
        <v>88</v>
      </c>
      <c r="BK132" s="144">
        <f>ROUND(L132*K132,2)</f>
        <v>0</v>
      </c>
      <c r="BL132" s="20" t="s">
        <v>205</v>
      </c>
      <c r="BM132" s="20" t="s">
        <v>216</v>
      </c>
    </row>
    <row r="133" spans="2:65" s="1" customFormat="1" ht="16.5" customHeight="1">
      <c r="B133" s="179"/>
      <c r="C133" s="213" t="s">
        <v>217</v>
      </c>
      <c r="D133" s="213" t="s">
        <v>201</v>
      </c>
      <c r="E133" s="214" t="s">
        <v>697</v>
      </c>
      <c r="F133" s="215" t="s">
        <v>698</v>
      </c>
      <c r="G133" s="215"/>
      <c r="H133" s="215"/>
      <c r="I133" s="215"/>
      <c r="J133" s="216" t="s">
        <v>251</v>
      </c>
      <c r="K133" s="217">
        <v>70</v>
      </c>
      <c r="L133" s="218">
        <v>0</v>
      </c>
      <c r="M133" s="218"/>
      <c r="N133" s="217">
        <f>ROUND(L133*K133,2)</f>
        <v>0</v>
      </c>
      <c r="O133" s="217"/>
      <c r="P133" s="217"/>
      <c r="Q133" s="217"/>
      <c r="R133" s="183"/>
      <c r="T133" s="219" t="s">
        <v>5</v>
      </c>
      <c r="U133" s="54" t="s">
        <v>43</v>
      </c>
      <c r="V133" s="45"/>
      <c r="W133" s="220">
        <f>V133*K133</f>
        <v>0</v>
      </c>
      <c r="X133" s="220">
        <v>0</v>
      </c>
      <c r="Y133" s="220">
        <f>X133*K133</f>
        <v>0</v>
      </c>
      <c r="Z133" s="220">
        <v>0</v>
      </c>
      <c r="AA133" s="221">
        <f>Z133*K133</f>
        <v>0</v>
      </c>
      <c r="AR133" s="20" t="s">
        <v>205</v>
      </c>
      <c r="AT133" s="20" t="s">
        <v>201</v>
      </c>
      <c r="AU133" s="20" t="s">
        <v>83</v>
      </c>
      <c r="AY133" s="20" t="s">
        <v>200</v>
      </c>
      <c r="BE133" s="144">
        <f>IF(U133="základná",N133,0)</f>
        <v>0</v>
      </c>
      <c r="BF133" s="144">
        <f>IF(U133="znížená",N133,0)</f>
        <v>0</v>
      </c>
      <c r="BG133" s="144">
        <f>IF(U133="zákl. prenesená",N133,0)</f>
        <v>0</v>
      </c>
      <c r="BH133" s="144">
        <f>IF(U133="zníž. prenesená",N133,0)</f>
        <v>0</v>
      </c>
      <c r="BI133" s="144">
        <f>IF(U133="nulová",N133,0)</f>
        <v>0</v>
      </c>
      <c r="BJ133" s="20" t="s">
        <v>88</v>
      </c>
      <c r="BK133" s="144">
        <f>ROUND(L133*K133,2)</f>
        <v>0</v>
      </c>
      <c r="BL133" s="20" t="s">
        <v>205</v>
      </c>
      <c r="BM133" s="20" t="s">
        <v>220</v>
      </c>
    </row>
    <row r="134" spans="2:63" s="9" customFormat="1" ht="37.4" customHeight="1">
      <c r="B134" s="201"/>
      <c r="C134" s="202"/>
      <c r="D134" s="203" t="s">
        <v>162</v>
      </c>
      <c r="E134" s="203"/>
      <c r="F134" s="203"/>
      <c r="G134" s="203"/>
      <c r="H134" s="203"/>
      <c r="I134" s="203"/>
      <c r="J134" s="203"/>
      <c r="K134" s="203"/>
      <c r="L134" s="203"/>
      <c r="M134" s="203"/>
      <c r="N134" s="222">
        <f>BK134</f>
        <v>0</v>
      </c>
      <c r="O134" s="223"/>
      <c r="P134" s="223"/>
      <c r="Q134" s="223"/>
      <c r="R134" s="206"/>
      <c r="T134" s="207"/>
      <c r="U134" s="202"/>
      <c r="V134" s="202"/>
      <c r="W134" s="208">
        <f>SUM(W135:W138)</f>
        <v>0</v>
      </c>
      <c r="X134" s="202"/>
      <c r="Y134" s="208">
        <f>SUM(Y135:Y138)</f>
        <v>0</v>
      </c>
      <c r="Z134" s="202"/>
      <c r="AA134" s="209">
        <f>SUM(AA135:AA138)</f>
        <v>0</v>
      </c>
      <c r="AR134" s="210" t="s">
        <v>83</v>
      </c>
      <c r="AT134" s="211" t="s">
        <v>75</v>
      </c>
      <c r="AU134" s="211" t="s">
        <v>76</v>
      </c>
      <c r="AY134" s="210" t="s">
        <v>200</v>
      </c>
      <c r="BK134" s="212">
        <f>SUM(BK135:BK138)</f>
        <v>0</v>
      </c>
    </row>
    <row r="135" spans="2:65" s="1" customFormat="1" ht="16.5" customHeight="1">
      <c r="B135" s="179"/>
      <c r="C135" s="213" t="s">
        <v>212</v>
      </c>
      <c r="D135" s="213" t="s">
        <v>201</v>
      </c>
      <c r="E135" s="214" t="s">
        <v>699</v>
      </c>
      <c r="F135" s="215" t="s">
        <v>700</v>
      </c>
      <c r="G135" s="215"/>
      <c r="H135" s="215"/>
      <c r="I135" s="215"/>
      <c r="J135" s="216" t="s">
        <v>204</v>
      </c>
      <c r="K135" s="217">
        <v>83.7</v>
      </c>
      <c r="L135" s="218">
        <v>0</v>
      </c>
      <c r="M135" s="218"/>
      <c r="N135" s="217">
        <f>ROUND(L135*K135,2)</f>
        <v>0</v>
      </c>
      <c r="O135" s="217"/>
      <c r="P135" s="217"/>
      <c r="Q135" s="217"/>
      <c r="R135" s="183"/>
      <c r="T135" s="219" t="s">
        <v>5</v>
      </c>
      <c r="U135" s="54" t="s">
        <v>43</v>
      </c>
      <c r="V135" s="45"/>
      <c r="W135" s="220">
        <f>V135*K135</f>
        <v>0</v>
      </c>
      <c r="X135" s="220">
        <v>0</v>
      </c>
      <c r="Y135" s="220">
        <f>X135*K135</f>
        <v>0</v>
      </c>
      <c r="Z135" s="220">
        <v>0</v>
      </c>
      <c r="AA135" s="221">
        <f>Z135*K135</f>
        <v>0</v>
      </c>
      <c r="AR135" s="20" t="s">
        <v>205</v>
      </c>
      <c r="AT135" s="20" t="s">
        <v>201</v>
      </c>
      <c r="AU135" s="20" t="s">
        <v>83</v>
      </c>
      <c r="AY135" s="20" t="s">
        <v>200</v>
      </c>
      <c r="BE135" s="144">
        <f>IF(U135="základná",N135,0)</f>
        <v>0</v>
      </c>
      <c r="BF135" s="144">
        <f>IF(U135="znížená",N135,0)</f>
        <v>0</v>
      </c>
      <c r="BG135" s="144">
        <f>IF(U135="zákl. prenesená",N135,0)</f>
        <v>0</v>
      </c>
      <c r="BH135" s="144">
        <f>IF(U135="zníž. prenesená",N135,0)</f>
        <v>0</v>
      </c>
      <c r="BI135" s="144">
        <f>IF(U135="nulová",N135,0)</f>
        <v>0</v>
      </c>
      <c r="BJ135" s="20" t="s">
        <v>88</v>
      </c>
      <c r="BK135" s="144">
        <f>ROUND(L135*K135,2)</f>
        <v>0</v>
      </c>
      <c r="BL135" s="20" t="s">
        <v>205</v>
      </c>
      <c r="BM135" s="20" t="s">
        <v>223</v>
      </c>
    </row>
    <row r="136" spans="2:65" s="1" customFormat="1" ht="25.5" customHeight="1">
      <c r="B136" s="179"/>
      <c r="C136" s="213" t="s">
        <v>224</v>
      </c>
      <c r="D136" s="213" t="s">
        <v>201</v>
      </c>
      <c r="E136" s="214" t="s">
        <v>701</v>
      </c>
      <c r="F136" s="215" t="s">
        <v>702</v>
      </c>
      <c r="G136" s="215"/>
      <c r="H136" s="215"/>
      <c r="I136" s="215"/>
      <c r="J136" s="216" t="s">
        <v>208</v>
      </c>
      <c r="K136" s="217">
        <v>415</v>
      </c>
      <c r="L136" s="218">
        <v>0</v>
      </c>
      <c r="M136" s="218"/>
      <c r="N136" s="217">
        <f>ROUND(L136*K136,2)</f>
        <v>0</v>
      </c>
      <c r="O136" s="217"/>
      <c r="P136" s="217"/>
      <c r="Q136" s="217"/>
      <c r="R136" s="183"/>
      <c r="T136" s="219" t="s">
        <v>5</v>
      </c>
      <c r="U136" s="54" t="s">
        <v>43</v>
      </c>
      <c r="V136" s="45"/>
      <c r="W136" s="220">
        <f>V136*K136</f>
        <v>0</v>
      </c>
      <c r="X136" s="220">
        <v>0</v>
      </c>
      <c r="Y136" s="220">
        <f>X136*K136</f>
        <v>0</v>
      </c>
      <c r="Z136" s="220">
        <v>0</v>
      </c>
      <c r="AA136" s="221">
        <f>Z136*K136</f>
        <v>0</v>
      </c>
      <c r="AR136" s="20" t="s">
        <v>205</v>
      </c>
      <c r="AT136" s="20" t="s">
        <v>201</v>
      </c>
      <c r="AU136" s="20" t="s">
        <v>83</v>
      </c>
      <c r="AY136" s="20" t="s">
        <v>200</v>
      </c>
      <c r="BE136" s="144">
        <f>IF(U136="základná",N136,0)</f>
        <v>0</v>
      </c>
      <c r="BF136" s="144">
        <f>IF(U136="znížená",N136,0)</f>
        <v>0</v>
      </c>
      <c r="BG136" s="144">
        <f>IF(U136="zákl. prenesená",N136,0)</f>
        <v>0</v>
      </c>
      <c r="BH136" s="144">
        <f>IF(U136="zníž. prenesená",N136,0)</f>
        <v>0</v>
      </c>
      <c r="BI136" s="144">
        <f>IF(U136="nulová",N136,0)</f>
        <v>0</v>
      </c>
      <c r="BJ136" s="20" t="s">
        <v>88</v>
      </c>
      <c r="BK136" s="144">
        <f>ROUND(L136*K136,2)</f>
        <v>0</v>
      </c>
      <c r="BL136" s="20" t="s">
        <v>205</v>
      </c>
      <c r="BM136" s="20" t="s">
        <v>227</v>
      </c>
    </row>
    <row r="137" spans="2:65" s="1" customFormat="1" ht="25.5" customHeight="1">
      <c r="B137" s="179"/>
      <c r="C137" s="213" t="s">
        <v>216</v>
      </c>
      <c r="D137" s="213" t="s">
        <v>201</v>
      </c>
      <c r="E137" s="214" t="s">
        <v>703</v>
      </c>
      <c r="F137" s="215" t="s">
        <v>704</v>
      </c>
      <c r="G137" s="215"/>
      <c r="H137" s="215"/>
      <c r="I137" s="215"/>
      <c r="J137" s="216" t="s">
        <v>208</v>
      </c>
      <c r="K137" s="217">
        <v>415</v>
      </c>
      <c r="L137" s="218">
        <v>0</v>
      </c>
      <c r="M137" s="218"/>
      <c r="N137" s="217">
        <f>ROUND(L137*K137,2)</f>
        <v>0</v>
      </c>
      <c r="O137" s="217"/>
      <c r="P137" s="217"/>
      <c r="Q137" s="217"/>
      <c r="R137" s="183"/>
      <c r="T137" s="219" t="s">
        <v>5</v>
      </c>
      <c r="U137" s="54" t="s">
        <v>43</v>
      </c>
      <c r="V137" s="45"/>
      <c r="W137" s="220">
        <f>V137*K137</f>
        <v>0</v>
      </c>
      <c r="X137" s="220">
        <v>0</v>
      </c>
      <c r="Y137" s="220">
        <f>X137*K137</f>
        <v>0</v>
      </c>
      <c r="Z137" s="220">
        <v>0</v>
      </c>
      <c r="AA137" s="221">
        <f>Z137*K137</f>
        <v>0</v>
      </c>
      <c r="AR137" s="20" t="s">
        <v>205</v>
      </c>
      <c r="AT137" s="20" t="s">
        <v>201</v>
      </c>
      <c r="AU137" s="20" t="s">
        <v>83</v>
      </c>
      <c r="AY137" s="20" t="s">
        <v>200</v>
      </c>
      <c r="BE137" s="144">
        <f>IF(U137="základná",N137,0)</f>
        <v>0</v>
      </c>
      <c r="BF137" s="144">
        <f>IF(U137="znížená",N137,0)</f>
        <v>0</v>
      </c>
      <c r="BG137" s="144">
        <f>IF(U137="zákl. prenesená",N137,0)</f>
        <v>0</v>
      </c>
      <c r="BH137" s="144">
        <f>IF(U137="zníž. prenesená",N137,0)</f>
        <v>0</v>
      </c>
      <c r="BI137" s="144">
        <f>IF(U137="nulová",N137,0)</f>
        <v>0</v>
      </c>
      <c r="BJ137" s="20" t="s">
        <v>88</v>
      </c>
      <c r="BK137" s="144">
        <f>ROUND(L137*K137,2)</f>
        <v>0</v>
      </c>
      <c r="BL137" s="20" t="s">
        <v>205</v>
      </c>
      <c r="BM137" s="20" t="s">
        <v>230</v>
      </c>
    </row>
    <row r="138" spans="2:65" s="1" customFormat="1" ht="16.5" customHeight="1">
      <c r="B138" s="179"/>
      <c r="C138" s="213" t="s">
        <v>231</v>
      </c>
      <c r="D138" s="213" t="s">
        <v>201</v>
      </c>
      <c r="E138" s="214" t="s">
        <v>705</v>
      </c>
      <c r="F138" s="215" t="s">
        <v>706</v>
      </c>
      <c r="G138" s="215"/>
      <c r="H138" s="215"/>
      <c r="I138" s="215"/>
      <c r="J138" s="216" t="s">
        <v>215</v>
      </c>
      <c r="K138" s="217">
        <v>5.99</v>
      </c>
      <c r="L138" s="218">
        <v>0</v>
      </c>
      <c r="M138" s="218"/>
      <c r="N138" s="217">
        <f>ROUND(L138*K138,2)</f>
        <v>0</v>
      </c>
      <c r="O138" s="217"/>
      <c r="P138" s="217"/>
      <c r="Q138" s="217"/>
      <c r="R138" s="183"/>
      <c r="T138" s="219" t="s">
        <v>5</v>
      </c>
      <c r="U138" s="54" t="s">
        <v>43</v>
      </c>
      <c r="V138" s="45"/>
      <c r="W138" s="220">
        <f>V138*K138</f>
        <v>0</v>
      </c>
      <c r="X138" s="220">
        <v>0</v>
      </c>
      <c r="Y138" s="220">
        <f>X138*K138</f>
        <v>0</v>
      </c>
      <c r="Z138" s="220">
        <v>0</v>
      </c>
      <c r="AA138" s="221">
        <f>Z138*K138</f>
        <v>0</v>
      </c>
      <c r="AR138" s="20" t="s">
        <v>205</v>
      </c>
      <c r="AT138" s="20" t="s">
        <v>201</v>
      </c>
      <c r="AU138" s="20" t="s">
        <v>83</v>
      </c>
      <c r="AY138" s="20" t="s">
        <v>200</v>
      </c>
      <c r="BE138" s="144">
        <f>IF(U138="základná",N138,0)</f>
        <v>0</v>
      </c>
      <c r="BF138" s="144">
        <f>IF(U138="znížená",N138,0)</f>
        <v>0</v>
      </c>
      <c r="BG138" s="144">
        <f>IF(U138="zákl. prenesená",N138,0)</f>
        <v>0</v>
      </c>
      <c r="BH138" s="144">
        <f>IF(U138="zníž. prenesená",N138,0)</f>
        <v>0</v>
      </c>
      <c r="BI138" s="144">
        <f>IF(U138="nulová",N138,0)</f>
        <v>0</v>
      </c>
      <c r="BJ138" s="20" t="s">
        <v>88</v>
      </c>
      <c r="BK138" s="144">
        <f>ROUND(L138*K138,2)</f>
        <v>0</v>
      </c>
      <c r="BL138" s="20" t="s">
        <v>205</v>
      </c>
      <c r="BM138" s="20" t="s">
        <v>235</v>
      </c>
    </row>
    <row r="139" spans="2:63" s="9" customFormat="1" ht="37.4" customHeight="1">
      <c r="B139" s="201"/>
      <c r="C139" s="202"/>
      <c r="D139" s="203" t="s">
        <v>742</v>
      </c>
      <c r="E139" s="203"/>
      <c r="F139" s="203"/>
      <c r="G139" s="203"/>
      <c r="H139" s="203"/>
      <c r="I139" s="203"/>
      <c r="J139" s="203"/>
      <c r="K139" s="203"/>
      <c r="L139" s="203"/>
      <c r="M139" s="203"/>
      <c r="N139" s="222">
        <f>BK139</f>
        <v>0</v>
      </c>
      <c r="O139" s="223"/>
      <c r="P139" s="223"/>
      <c r="Q139" s="223"/>
      <c r="R139" s="206"/>
      <c r="T139" s="207"/>
      <c r="U139" s="202"/>
      <c r="V139" s="202"/>
      <c r="W139" s="208">
        <f>SUM(W140:W145)</f>
        <v>0</v>
      </c>
      <c r="X139" s="202"/>
      <c r="Y139" s="208">
        <f>SUM(Y140:Y145)</f>
        <v>0</v>
      </c>
      <c r="Z139" s="202"/>
      <c r="AA139" s="209">
        <f>SUM(AA140:AA145)</f>
        <v>0</v>
      </c>
      <c r="AR139" s="210" t="s">
        <v>83</v>
      </c>
      <c r="AT139" s="211" t="s">
        <v>75</v>
      </c>
      <c r="AU139" s="211" t="s">
        <v>76</v>
      </c>
      <c r="AY139" s="210" t="s">
        <v>200</v>
      </c>
      <c r="BK139" s="212">
        <f>SUM(BK140:BK145)</f>
        <v>0</v>
      </c>
    </row>
    <row r="140" spans="2:65" s="1" customFormat="1" ht="16.5" customHeight="1">
      <c r="B140" s="179"/>
      <c r="C140" s="213" t="s">
        <v>220</v>
      </c>
      <c r="D140" s="213" t="s">
        <v>201</v>
      </c>
      <c r="E140" s="214" t="s">
        <v>707</v>
      </c>
      <c r="F140" s="215" t="s">
        <v>708</v>
      </c>
      <c r="G140" s="215"/>
      <c r="H140" s="215"/>
      <c r="I140" s="215"/>
      <c r="J140" s="216" t="s">
        <v>204</v>
      </c>
      <c r="K140" s="217">
        <v>6.3</v>
      </c>
      <c r="L140" s="218">
        <v>0</v>
      </c>
      <c r="M140" s="218"/>
      <c r="N140" s="217">
        <f>ROUND(L140*K140,2)</f>
        <v>0</v>
      </c>
      <c r="O140" s="217"/>
      <c r="P140" s="217"/>
      <c r="Q140" s="217"/>
      <c r="R140" s="183"/>
      <c r="T140" s="219" t="s">
        <v>5</v>
      </c>
      <c r="U140" s="54" t="s">
        <v>43</v>
      </c>
      <c r="V140" s="45"/>
      <c r="W140" s="220">
        <f>V140*K140</f>
        <v>0</v>
      </c>
      <c r="X140" s="220">
        <v>0</v>
      </c>
      <c r="Y140" s="220">
        <f>X140*K140</f>
        <v>0</v>
      </c>
      <c r="Z140" s="220">
        <v>0</v>
      </c>
      <c r="AA140" s="221">
        <f>Z140*K140</f>
        <v>0</v>
      </c>
      <c r="AR140" s="20" t="s">
        <v>205</v>
      </c>
      <c r="AT140" s="20" t="s">
        <v>201</v>
      </c>
      <c r="AU140" s="20" t="s">
        <v>83</v>
      </c>
      <c r="AY140" s="20" t="s">
        <v>200</v>
      </c>
      <c r="BE140" s="144">
        <f>IF(U140="základná",N140,0)</f>
        <v>0</v>
      </c>
      <c r="BF140" s="144">
        <f>IF(U140="znížená",N140,0)</f>
        <v>0</v>
      </c>
      <c r="BG140" s="144">
        <f>IF(U140="zákl. prenesená",N140,0)</f>
        <v>0</v>
      </c>
      <c r="BH140" s="144">
        <f>IF(U140="zníž. prenesená",N140,0)</f>
        <v>0</v>
      </c>
      <c r="BI140" s="144">
        <f>IF(U140="nulová",N140,0)</f>
        <v>0</v>
      </c>
      <c r="BJ140" s="20" t="s">
        <v>88</v>
      </c>
      <c r="BK140" s="144">
        <f>ROUND(L140*K140,2)</f>
        <v>0</v>
      </c>
      <c r="BL140" s="20" t="s">
        <v>205</v>
      </c>
      <c r="BM140" s="20" t="s">
        <v>10</v>
      </c>
    </row>
    <row r="141" spans="2:65" s="1" customFormat="1" ht="16.5" customHeight="1">
      <c r="B141" s="179"/>
      <c r="C141" s="213" t="s">
        <v>238</v>
      </c>
      <c r="D141" s="213" t="s">
        <v>201</v>
      </c>
      <c r="E141" s="214" t="s">
        <v>709</v>
      </c>
      <c r="F141" s="215" t="s">
        <v>710</v>
      </c>
      <c r="G141" s="215"/>
      <c r="H141" s="215"/>
      <c r="I141" s="215"/>
      <c r="J141" s="216" t="s">
        <v>208</v>
      </c>
      <c r="K141" s="217">
        <v>11.5</v>
      </c>
      <c r="L141" s="218">
        <v>0</v>
      </c>
      <c r="M141" s="218"/>
      <c r="N141" s="217">
        <f>ROUND(L141*K141,2)</f>
        <v>0</v>
      </c>
      <c r="O141" s="217"/>
      <c r="P141" s="217"/>
      <c r="Q141" s="217"/>
      <c r="R141" s="183"/>
      <c r="T141" s="219" t="s">
        <v>5</v>
      </c>
      <c r="U141" s="54" t="s">
        <v>43</v>
      </c>
      <c r="V141" s="45"/>
      <c r="W141" s="220">
        <f>V141*K141</f>
        <v>0</v>
      </c>
      <c r="X141" s="220">
        <v>0</v>
      </c>
      <c r="Y141" s="220">
        <f>X141*K141</f>
        <v>0</v>
      </c>
      <c r="Z141" s="220">
        <v>0</v>
      </c>
      <c r="AA141" s="221">
        <f>Z141*K141</f>
        <v>0</v>
      </c>
      <c r="AR141" s="20" t="s">
        <v>205</v>
      </c>
      <c r="AT141" s="20" t="s">
        <v>201</v>
      </c>
      <c r="AU141" s="20" t="s">
        <v>83</v>
      </c>
      <c r="AY141" s="20" t="s">
        <v>200</v>
      </c>
      <c r="BE141" s="144">
        <f>IF(U141="základná",N141,0)</f>
        <v>0</v>
      </c>
      <c r="BF141" s="144">
        <f>IF(U141="znížená",N141,0)</f>
        <v>0</v>
      </c>
      <c r="BG141" s="144">
        <f>IF(U141="zákl. prenesená",N141,0)</f>
        <v>0</v>
      </c>
      <c r="BH141" s="144">
        <f>IF(U141="zníž. prenesená",N141,0)</f>
        <v>0</v>
      </c>
      <c r="BI141" s="144">
        <f>IF(U141="nulová",N141,0)</f>
        <v>0</v>
      </c>
      <c r="BJ141" s="20" t="s">
        <v>88</v>
      </c>
      <c r="BK141" s="144">
        <f>ROUND(L141*K141,2)</f>
        <v>0</v>
      </c>
      <c r="BL141" s="20" t="s">
        <v>205</v>
      </c>
      <c r="BM141" s="20" t="s">
        <v>241</v>
      </c>
    </row>
    <row r="142" spans="2:65" s="1" customFormat="1" ht="16.5" customHeight="1">
      <c r="B142" s="179"/>
      <c r="C142" s="213" t="s">
        <v>223</v>
      </c>
      <c r="D142" s="213" t="s">
        <v>201</v>
      </c>
      <c r="E142" s="214" t="s">
        <v>711</v>
      </c>
      <c r="F142" s="215" t="s">
        <v>712</v>
      </c>
      <c r="G142" s="215"/>
      <c r="H142" s="215"/>
      <c r="I142" s="215"/>
      <c r="J142" s="216" t="s">
        <v>208</v>
      </c>
      <c r="K142" s="217">
        <v>11.5</v>
      </c>
      <c r="L142" s="218">
        <v>0</v>
      </c>
      <c r="M142" s="218"/>
      <c r="N142" s="217">
        <f>ROUND(L142*K142,2)</f>
        <v>0</v>
      </c>
      <c r="O142" s="217"/>
      <c r="P142" s="217"/>
      <c r="Q142" s="217"/>
      <c r="R142" s="183"/>
      <c r="T142" s="219" t="s">
        <v>5</v>
      </c>
      <c r="U142" s="54" t="s">
        <v>43</v>
      </c>
      <c r="V142" s="45"/>
      <c r="W142" s="220">
        <f>V142*K142</f>
        <v>0</v>
      </c>
      <c r="X142" s="220">
        <v>0</v>
      </c>
      <c r="Y142" s="220">
        <f>X142*K142</f>
        <v>0</v>
      </c>
      <c r="Z142" s="220">
        <v>0</v>
      </c>
      <c r="AA142" s="221">
        <f>Z142*K142</f>
        <v>0</v>
      </c>
      <c r="AR142" s="20" t="s">
        <v>205</v>
      </c>
      <c r="AT142" s="20" t="s">
        <v>201</v>
      </c>
      <c r="AU142" s="20" t="s">
        <v>83</v>
      </c>
      <c r="AY142" s="20" t="s">
        <v>200</v>
      </c>
      <c r="BE142" s="144">
        <f>IF(U142="základná",N142,0)</f>
        <v>0</v>
      </c>
      <c r="BF142" s="144">
        <f>IF(U142="znížená",N142,0)</f>
        <v>0</v>
      </c>
      <c r="BG142" s="144">
        <f>IF(U142="zákl. prenesená",N142,0)</f>
        <v>0</v>
      </c>
      <c r="BH142" s="144">
        <f>IF(U142="zníž. prenesená",N142,0)</f>
        <v>0</v>
      </c>
      <c r="BI142" s="144">
        <f>IF(U142="nulová",N142,0)</f>
        <v>0</v>
      </c>
      <c r="BJ142" s="20" t="s">
        <v>88</v>
      </c>
      <c r="BK142" s="144">
        <f>ROUND(L142*K142,2)</f>
        <v>0</v>
      </c>
      <c r="BL142" s="20" t="s">
        <v>205</v>
      </c>
      <c r="BM142" s="20" t="s">
        <v>244</v>
      </c>
    </row>
    <row r="143" spans="2:65" s="1" customFormat="1" ht="25.5" customHeight="1">
      <c r="B143" s="179"/>
      <c r="C143" s="213" t="s">
        <v>245</v>
      </c>
      <c r="D143" s="213" t="s">
        <v>201</v>
      </c>
      <c r="E143" s="214" t="s">
        <v>713</v>
      </c>
      <c r="F143" s="215" t="s">
        <v>714</v>
      </c>
      <c r="G143" s="215"/>
      <c r="H143" s="215"/>
      <c r="I143" s="215"/>
      <c r="J143" s="216" t="s">
        <v>208</v>
      </c>
      <c r="K143" s="217">
        <v>11.5</v>
      </c>
      <c r="L143" s="218">
        <v>0</v>
      </c>
      <c r="M143" s="218"/>
      <c r="N143" s="217">
        <f>ROUND(L143*K143,2)</f>
        <v>0</v>
      </c>
      <c r="O143" s="217"/>
      <c r="P143" s="217"/>
      <c r="Q143" s="217"/>
      <c r="R143" s="183"/>
      <c r="T143" s="219" t="s">
        <v>5</v>
      </c>
      <c r="U143" s="54" t="s">
        <v>43</v>
      </c>
      <c r="V143" s="45"/>
      <c r="W143" s="220">
        <f>V143*K143</f>
        <v>0</v>
      </c>
      <c r="X143" s="220">
        <v>0</v>
      </c>
      <c r="Y143" s="220">
        <f>X143*K143</f>
        <v>0</v>
      </c>
      <c r="Z143" s="220">
        <v>0</v>
      </c>
      <c r="AA143" s="221">
        <f>Z143*K143</f>
        <v>0</v>
      </c>
      <c r="AR143" s="20" t="s">
        <v>205</v>
      </c>
      <c r="AT143" s="20" t="s">
        <v>201</v>
      </c>
      <c r="AU143" s="20" t="s">
        <v>83</v>
      </c>
      <c r="AY143" s="20" t="s">
        <v>200</v>
      </c>
      <c r="BE143" s="144">
        <f>IF(U143="základná",N143,0)</f>
        <v>0</v>
      </c>
      <c r="BF143" s="144">
        <f>IF(U143="znížená",N143,0)</f>
        <v>0</v>
      </c>
      <c r="BG143" s="144">
        <f>IF(U143="zákl. prenesená",N143,0)</f>
        <v>0</v>
      </c>
      <c r="BH143" s="144">
        <f>IF(U143="zníž. prenesená",N143,0)</f>
        <v>0</v>
      </c>
      <c r="BI143" s="144">
        <f>IF(U143="nulová",N143,0)</f>
        <v>0</v>
      </c>
      <c r="BJ143" s="20" t="s">
        <v>88</v>
      </c>
      <c r="BK143" s="144">
        <f>ROUND(L143*K143,2)</f>
        <v>0</v>
      </c>
      <c r="BL143" s="20" t="s">
        <v>205</v>
      </c>
      <c r="BM143" s="20" t="s">
        <v>248</v>
      </c>
    </row>
    <row r="144" spans="2:65" s="1" customFormat="1" ht="16.5" customHeight="1">
      <c r="B144" s="179"/>
      <c r="C144" s="213" t="s">
        <v>227</v>
      </c>
      <c r="D144" s="213" t="s">
        <v>201</v>
      </c>
      <c r="E144" s="214" t="s">
        <v>715</v>
      </c>
      <c r="F144" s="215" t="s">
        <v>716</v>
      </c>
      <c r="G144" s="215"/>
      <c r="H144" s="215"/>
      <c r="I144" s="215"/>
      <c r="J144" s="216" t="s">
        <v>215</v>
      </c>
      <c r="K144" s="217">
        <v>0.15</v>
      </c>
      <c r="L144" s="218">
        <v>0</v>
      </c>
      <c r="M144" s="218"/>
      <c r="N144" s="217">
        <f>ROUND(L144*K144,2)</f>
        <v>0</v>
      </c>
      <c r="O144" s="217"/>
      <c r="P144" s="217"/>
      <c r="Q144" s="217"/>
      <c r="R144" s="183"/>
      <c r="T144" s="219" t="s">
        <v>5</v>
      </c>
      <c r="U144" s="54" t="s">
        <v>43</v>
      </c>
      <c r="V144" s="45"/>
      <c r="W144" s="220">
        <f>V144*K144</f>
        <v>0</v>
      </c>
      <c r="X144" s="220">
        <v>0</v>
      </c>
      <c r="Y144" s="220">
        <f>X144*K144</f>
        <v>0</v>
      </c>
      <c r="Z144" s="220">
        <v>0</v>
      </c>
      <c r="AA144" s="221">
        <f>Z144*K144</f>
        <v>0</v>
      </c>
      <c r="AR144" s="20" t="s">
        <v>205</v>
      </c>
      <c r="AT144" s="20" t="s">
        <v>201</v>
      </c>
      <c r="AU144" s="20" t="s">
        <v>83</v>
      </c>
      <c r="AY144" s="20" t="s">
        <v>200</v>
      </c>
      <c r="BE144" s="144">
        <f>IF(U144="základná",N144,0)</f>
        <v>0</v>
      </c>
      <c r="BF144" s="144">
        <f>IF(U144="znížená",N144,0)</f>
        <v>0</v>
      </c>
      <c r="BG144" s="144">
        <f>IF(U144="zákl. prenesená",N144,0)</f>
        <v>0</v>
      </c>
      <c r="BH144" s="144">
        <f>IF(U144="zníž. prenesená",N144,0)</f>
        <v>0</v>
      </c>
      <c r="BI144" s="144">
        <f>IF(U144="nulová",N144,0)</f>
        <v>0</v>
      </c>
      <c r="BJ144" s="20" t="s">
        <v>88</v>
      </c>
      <c r="BK144" s="144">
        <f>ROUND(L144*K144,2)</f>
        <v>0</v>
      </c>
      <c r="BL144" s="20" t="s">
        <v>205</v>
      </c>
      <c r="BM144" s="20" t="s">
        <v>252</v>
      </c>
    </row>
    <row r="145" spans="2:65" s="1" customFormat="1" ht="25.5" customHeight="1">
      <c r="B145" s="179"/>
      <c r="C145" s="213" t="s">
        <v>253</v>
      </c>
      <c r="D145" s="213" t="s">
        <v>201</v>
      </c>
      <c r="E145" s="214" t="s">
        <v>717</v>
      </c>
      <c r="F145" s="215" t="s">
        <v>718</v>
      </c>
      <c r="G145" s="215"/>
      <c r="H145" s="215"/>
      <c r="I145" s="215"/>
      <c r="J145" s="216" t="s">
        <v>208</v>
      </c>
      <c r="K145" s="217">
        <v>10</v>
      </c>
      <c r="L145" s="218">
        <v>0</v>
      </c>
      <c r="M145" s="218"/>
      <c r="N145" s="217">
        <f>ROUND(L145*K145,2)</f>
        <v>0</v>
      </c>
      <c r="O145" s="217"/>
      <c r="P145" s="217"/>
      <c r="Q145" s="217"/>
      <c r="R145" s="183"/>
      <c r="T145" s="219" t="s">
        <v>5</v>
      </c>
      <c r="U145" s="54" t="s">
        <v>43</v>
      </c>
      <c r="V145" s="45"/>
      <c r="W145" s="220">
        <f>V145*K145</f>
        <v>0</v>
      </c>
      <c r="X145" s="220">
        <v>0</v>
      </c>
      <c r="Y145" s="220">
        <f>X145*K145</f>
        <v>0</v>
      </c>
      <c r="Z145" s="220">
        <v>0</v>
      </c>
      <c r="AA145" s="221">
        <f>Z145*K145</f>
        <v>0</v>
      </c>
      <c r="AR145" s="20" t="s">
        <v>205</v>
      </c>
      <c r="AT145" s="20" t="s">
        <v>201</v>
      </c>
      <c r="AU145" s="20" t="s">
        <v>83</v>
      </c>
      <c r="AY145" s="20" t="s">
        <v>200</v>
      </c>
      <c r="BE145" s="144">
        <f>IF(U145="základná",N145,0)</f>
        <v>0</v>
      </c>
      <c r="BF145" s="144">
        <f>IF(U145="znížená",N145,0)</f>
        <v>0</v>
      </c>
      <c r="BG145" s="144">
        <f>IF(U145="zákl. prenesená",N145,0)</f>
        <v>0</v>
      </c>
      <c r="BH145" s="144">
        <f>IF(U145="zníž. prenesená",N145,0)</f>
        <v>0</v>
      </c>
      <c r="BI145" s="144">
        <f>IF(U145="nulová",N145,0)</f>
        <v>0</v>
      </c>
      <c r="BJ145" s="20" t="s">
        <v>88</v>
      </c>
      <c r="BK145" s="144">
        <f>ROUND(L145*K145,2)</f>
        <v>0</v>
      </c>
      <c r="BL145" s="20" t="s">
        <v>205</v>
      </c>
      <c r="BM145" s="20" t="s">
        <v>256</v>
      </c>
    </row>
    <row r="146" spans="2:63" s="9" customFormat="1" ht="37.4" customHeight="1">
      <c r="B146" s="201"/>
      <c r="C146" s="202"/>
      <c r="D146" s="203" t="s">
        <v>685</v>
      </c>
      <c r="E146" s="203"/>
      <c r="F146" s="203"/>
      <c r="G146" s="203"/>
      <c r="H146" s="203"/>
      <c r="I146" s="203"/>
      <c r="J146" s="203"/>
      <c r="K146" s="203"/>
      <c r="L146" s="203"/>
      <c r="M146" s="203"/>
      <c r="N146" s="222">
        <f>BK146</f>
        <v>0</v>
      </c>
      <c r="O146" s="223"/>
      <c r="P146" s="223"/>
      <c r="Q146" s="223"/>
      <c r="R146" s="206"/>
      <c r="T146" s="207"/>
      <c r="U146" s="202"/>
      <c r="V146" s="202"/>
      <c r="W146" s="208">
        <f>W147</f>
        <v>0</v>
      </c>
      <c r="X146" s="202"/>
      <c r="Y146" s="208">
        <f>Y147</f>
        <v>0</v>
      </c>
      <c r="Z146" s="202"/>
      <c r="AA146" s="209">
        <f>AA147</f>
        <v>0</v>
      </c>
      <c r="AR146" s="210" t="s">
        <v>83</v>
      </c>
      <c r="AT146" s="211" t="s">
        <v>75</v>
      </c>
      <c r="AU146" s="211" t="s">
        <v>76</v>
      </c>
      <c r="AY146" s="210" t="s">
        <v>200</v>
      </c>
      <c r="BK146" s="212">
        <f>BK147</f>
        <v>0</v>
      </c>
    </row>
    <row r="147" spans="2:65" s="1" customFormat="1" ht="16.5" customHeight="1">
      <c r="B147" s="179"/>
      <c r="C147" s="213" t="s">
        <v>230</v>
      </c>
      <c r="D147" s="213" t="s">
        <v>201</v>
      </c>
      <c r="E147" s="214" t="s">
        <v>719</v>
      </c>
      <c r="F147" s="215" t="s">
        <v>720</v>
      </c>
      <c r="G147" s="215"/>
      <c r="H147" s="215"/>
      <c r="I147" s="215"/>
      <c r="J147" s="216" t="s">
        <v>721</v>
      </c>
      <c r="K147" s="217">
        <v>0.1</v>
      </c>
      <c r="L147" s="218">
        <v>0</v>
      </c>
      <c r="M147" s="218"/>
      <c r="N147" s="217">
        <f>ROUND(L147*K147,2)</f>
        <v>0</v>
      </c>
      <c r="O147" s="217"/>
      <c r="P147" s="217"/>
      <c r="Q147" s="217"/>
      <c r="R147" s="183"/>
      <c r="T147" s="219" t="s">
        <v>5</v>
      </c>
      <c r="U147" s="54" t="s">
        <v>43</v>
      </c>
      <c r="V147" s="45"/>
      <c r="W147" s="220">
        <f>V147*K147</f>
        <v>0</v>
      </c>
      <c r="X147" s="220">
        <v>0</v>
      </c>
      <c r="Y147" s="220">
        <f>X147*K147</f>
        <v>0</v>
      </c>
      <c r="Z147" s="220">
        <v>0</v>
      </c>
      <c r="AA147" s="221">
        <f>Z147*K147</f>
        <v>0</v>
      </c>
      <c r="AR147" s="20" t="s">
        <v>205</v>
      </c>
      <c r="AT147" s="20" t="s">
        <v>201</v>
      </c>
      <c r="AU147" s="20" t="s">
        <v>83</v>
      </c>
      <c r="AY147" s="20" t="s">
        <v>200</v>
      </c>
      <c r="BE147" s="144">
        <f>IF(U147="základná",N147,0)</f>
        <v>0</v>
      </c>
      <c r="BF147" s="144">
        <f>IF(U147="znížená",N147,0)</f>
        <v>0</v>
      </c>
      <c r="BG147" s="144">
        <f>IF(U147="zákl. prenesená",N147,0)</f>
        <v>0</v>
      </c>
      <c r="BH147" s="144">
        <f>IF(U147="zníž. prenesená",N147,0)</f>
        <v>0</v>
      </c>
      <c r="BI147" s="144">
        <f>IF(U147="nulová",N147,0)</f>
        <v>0</v>
      </c>
      <c r="BJ147" s="20" t="s">
        <v>88</v>
      </c>
      <c r="BK147" s="144">
        <f>ROUND(L147*K147,2)</f>
        <v>0</v>
      </c>
      <c r="BL147" s="20" t="s">
        <v>205</v>
      </c>
      <c r="BM147" s="20" t="s">
        <v>259</v>
      </c>
    </row>
    <row r="148" spans="2:63" s="9" customFormat="1" ht="37.4" customHeight="1">
      <c r="B148" s="201"/>
      <c r="C148" s="202"/>
      <c r="D148" s="203" t="s">
        <v>686</v>
      </c>
      <c r="E148" s="203"/>
      <c r="F148" s="203"/>
      <c r="G148" s="203"/>
      <c r="H148" s="203"/>
      <c r="I148" s="203"/>
      <c r="J148" s="203"/>
      <c r="K148" s="203"/>
      <c r="L148" s="203"/>
      <c r="M148" s="203"/>
      <c r="N148" s="222">
        <f>BK148</f>
        <v>0</v>
      </c>
      <c r="O148" s="223"/>
      <c r="P148" s="223"/>
      <c r="Q148" s="223"/>
      <c r="R148" s="206"/>
      <c r="T148" s="207"/>
      <c r="U148" s="202"/>
      <c r="V148" s="202"/>
      <c r="W148" s="208">
        <f>W149</f>
        <v>0</v>
      </c>
      <c r="X148" s="202"/>
      <c r="Y148" s="208">
        <f>Y149</f>
        <v>0</v>
      </c>
      <c r="Z148" s="202"/>
      <c r="AA148" s="209">
        <f>AA149</f>
        <v>0</v>
      </c>
      <c r="AR148" s="210" t="s">
        <v>83</v>
      </c>
      <c r="AT148" s="211" t="s">
        <v>75</v>
      </c>
      <c r="AU148" s="211" t="s">
        <v>76</v>
      </c>
      <c r="AY148" s="210" t="s">
        <v>200</v>
      </c>
      <c r="BK148" s="212">
        <f>BK149</f>
        <v>0</v>
      </c>
    </row>
    <row r="149" spans="2:65" s="1" customFormat="1" ht="16.5" customHeight="1">
      <c r="B149" s="179"/>
      <c r="C149" s="213" t="s">
        <v>260</v>
      </c>
      <c r="D149" s="213" t="s">
        <v>201</v>
      </c>
      <c r="E149" s="214" t="s">
        <v>722</v>
      </c>
      <c r="F149" s="215" t="s">
        <v>723</v>
      </c>
      <c r="G149" s="215"/>
      <c r="H149" s="215"/>
      <c r="I149" s="215"/>
      <c r="J149" s="216" t="s">
        <v>208</v>
      </c>
      <c r="K149" s="217">
        <v>380.2</v>
      </c>
      <c r="L149" s="218">
        <v>0</v>
      </c>
      <c r="M149" s="218"/>
      <c r="N149" s="217">
        <f>ROUND(L149*K149,2)</f>
        <v>0</v>
      </c>
      <c r="O149" s="217"/>
      <c r="P149" s="217"/>
      <c r="Q149" s="217"/>
      <c r="R149" s="183"/>
      <c r="T149" s="219" t="s">
        <v>5</v>
      </c>
      <c r="U149" s="54" t="s">
        <v>43</v>
      </c>
      <c r="V149" s="45"/>
      <c r="W149" s="220">
        <f>V149*K149</f>
        <v>0</v>
      </c>
      <c r="X149" s="220">
        <v>0</v>
      </c>
      <c r="Y149" s="220">
        <f>X149*K149</f>
        <v>0</v>
      </c>
      <c r="Z149" s="220">
        <v>0</v>
      </c>
      <c r="AA149" s="221">
        <f>Z149*K149</f>
        <v>0</v>
      </c>
      <c r="AR149" s="20" t="s">
        <v>205</v>
      </c>
      <c r="AT149" s="20" t="s">
        <v>201</v>
      </c>
      <c r="AU149" s="20" t="s">
        <v>83</v>
      </c>
      <c r="AY149" s="20" t="s">
        <v>200</v>
      </c>
      <c r="BE149" s="144">
        <f>IF(U149="základná",N149,0)</f>
        <v>0</v>
      </c>
      <c r="BF149" s="144">
        <f>IF(U149="znížená",N149,0)</f>
        <v>0</v>
      </c>
      <c r="BG149" s="144">
        <f>IF(U149="zákl. prenesená",N149,0)</f>
        <v>0</v>
      </c>
      <c r="BH149" s="144">
        <f>IF(U149="zníž. prenesená",N149,0)</f>
        <v>0</v>
      </c>
      <c r="BI149" s="144">
        <f>IF(U149="nulová",N149,0)</f>
        <v>0</v>
      </c>
      <c r="BJ149" s="20" t="s">
        <v>88</v>
      </c>
      <c r="BK149" s="144">
        <f>ROUND(L149*K149,2)</f>
        <v>0</v>
      </c>
      <c r="BL149" s="20" t="s">
        <v>205</v>
      </c>
      <c r="BM149" s="20" t="s">
        <v>263</v>
      </c>
    </row>
    <row r="150" spans="2:63" s="9" customFormat="1" ht="37.4" customHeight="1">
      <c r="B150" s="201"/>
      <c r="C150" s="202"/>
      <c r="D150" s="203" t="s">
        <v>170</v>
      </c>
      <c r="E150" s="203"/>
      <c r="F150" s="203"/>
      <c r="G150" s="203"/>
      <c r="H150" s="203"/>
      <c r="I150" s="203"/>
      <c r="J150" s="203"/>
      <c r="K150" s="203"/>
      <c r="L150" s="203"/>
      <c r="M150" s="203"/>
      <c r="N150" s="222">
        <f>BK150</f>
        <v>0</v>
      </c>
      <c r="O150" s="223"/>
      <c r="P150" s="223"/>
      <c r="Q150" s="223"/>
      <c r="R150" s="206"/>
      <c r="T150" s="207"/>
      <c r="U150" s="202"/>
      <c r="V150" s="202"/>
      <c r="W150" s="208">
        <f>W151</f>
        <v>0</v>
      </c>
      <c r="X150" s="202"/>
      <c r="Y150" s="208">
        <f>Y151</f>
        <v>0</v>
      </c>
      <c r="Z150" s="202"/>
      <c r="AA150" s="209">
        <f>AA151</f>
        <v>0</v>
      </c>
      <c r="AR150" s="210" t="s">
        <v>83</v>
      </c>
      <c r="AT150" s="211" t="s">
        <v>75</v>
      </c>
      <c r="AU150" s="211" t="s">
        <v>76</v>
      </c>
      <c r="AY150" s="210" t="s">
        <v>200</v>
      </c>
      <c r="BK150" s="212">
        <f>BK151</f>
        <v>0</v>
      </c>
    </row>
    <row r="151" spans="2:65" s="1" customFormat="1" ht="25.5" customHeight="1">
      <c r="B151" s="179"/>
      <c r="C151" s="213" t="s">
        <v>235</v>
      </c>
      <c r="D151" s="213" t="s">
        <v>201</v>
      </c>
      <c r="E151" s="214" t="s">
        <v>620</v>
      </c>
      <c r="F151" s="215" t="s">
        <v>724</v>
      </c>
      <c r="G151" s="215"/>
      <c r="H151" s="215"/>
      <c r="I151" s="215"/>
      <c r="J151" s="216" t="s">
        <v>215</v>
      </c>
      <c r="K151" s="217">
        <v>449.2</v>
      </c>
      <c r="L151" s="218">
        <v>0</v>
      </c>
      <c r="M151" s="218"/>
      <c r="N151" s="217">
        <f>ROUND(L151*K151,2)</f>
        <v>0</v>
      </c>
      <c r="O151" s="217"/>
      <c r="P151" s="217"/>
      <c r="Q151" s="217"/>
      <c r="R151" s="183"/>
      <c r="T151" s="219" t="s">
        <v>5</v>
      </c>
      <c r="U151" s="54" t="s">
        <v>43</v>
      </c>
      <c r="V151" s="45"/>
      <c r="W151" s="220">
        <f>V151*K151</f>
        <v>0</v>
      </c>
      <c r="X151" s="220">
        <v>0</v>
      </c>
      <c r="Y151" s="220">
        <f>X151*K151</f>
        <v>0</v>
      </c>
      <c r="Z151" s="220">
        <v>0</v>
      </c>
      <c r="AA151" s="221">
        <f>Z151*K151</f>
        <v>0</v>
      </c>
      <c r="AR151" s="20" t="s">
        <v>205</v>
      </c>
      <c r="AT151" s="20" t="s">
        <v>201</v>
      </c>
      <c r="AU151" s="20" t="s">
        <v>83</v>
      </c>
      <c r="AY151" s="20" t="s">
        <v>200</v>
      </c>
      <c r="BE151" s="144">
        <f>IF(U151="základná",N151,0)</f>
        <v>0</v>
      </c>
      <c r="BF151" s="144">
        <f>IF(U151="znížená",N151,0)</f>
        <v>0</v>
      </c>
      <c r="BG151" s="144">
        <f>IF(U151="zákl. prenesená",N151,0)</f>
        <v>0</v>
      </c>
      <c r="BH151" s="144">
        <f>IF(U151="zníž. prenesená",N151,0)</f>
        <v>0</v>
      </c>
      <c r="BI151" s="144">
        <f>IF(U151="nulová",N151,0)</f>
        <v>0</v>
      </c>
      <c r="BJ151" s="20" t="s">
        <v>88</v>
      </c>
      <c r="BK151" s="144">
        <f>ROUND(L151*K151,2)</f>
        <v>0</v>
      </c>
      <c r="BL151" s="20" t="s">
        <v>205</v>
      </c>
      <c r="BM151" s="20" t="s">
        <v>266</v>
      </c>
    </row>
    <row r="152" spans="2:63" s="9" customFormat="1" ht="37.4" customHeight="1">
      <c r="B152" s="201"/>
      <c r="C152" s="202"/>
      <c r="D152" s="203" t="s">
        <v>687</v>
      </c>
      <c r="E152" s="203"/>
      <c r="F152" s="203"/>
      <c r="G152" s="203"/>
      <c r="H152" s="203"/>
      <c r="I152" s="203"/>
      <c r="J152" s="203"/>
      <c r="K152" s="203"/>
      <c r="L152" s="203"/>
      <c r="M152" s="203"/>
      <c r="N152" s="222">
        <f>BK152</f>
        <v>0</v>
      </c>
      <c r="O152" s="223"/>
      <c r="P152" s="223"/>
      <c r="Q152" s="223"/>
      <c r="R152" s="206"/>
      <c r="T152" s="207"/>
      <c r="U152" s="202"/>
      <c r="V152" s="202"/>
      <c r="W152" s="208">
        <f>SUM(W153:W156)</f>
        <v>0</v>
      </c>
      <c r="X152" s="202"/>
      <c r="Y152" s="208">
        <f>SUM(Y153:Y156)</f>
        <v>0</v>
      </c>
      <c r="Z152" s="202"/>
      <c r="AA152" s="209">
        <f>SUM(AA153:AA156)</f>
        <v>0</v>
      </c>
      <c r="AR152" s="210" t="s">
        <v>83</v>
      </c>
      <c r="AT152" s="211" t="s">
        <v>75</v>
      </c>
      <c r="AU152" s="211" t="s">
        <v>76</v>
      </c>
      <c r="AY152" s="210" t="s">
        <v>200</v>
      </c>
      <c r="BK152" s="212">
        <f>SUM(BK153:BK156)</f>
        <v>0</v>
      </c>
    </row>
    <row r="153" spans="2:65" s="1" customFormat="1" ht="25.5" customHeight="1">
      <c r="B153" s="179"/>
      <c r="C153" s="213" t="s">
        <v>267</v>
      </c>
      <c r="D153" s="213" t="s">
        <v>201</v>
      </c>
      <c r="E153" s="214" t="s">
        <v>725</v>
      </c>
      <c r="F153" s="215" t="s">
        <v>726</v>
      </c>
      <c r="G153" s="215"/>
      <c r="H153" s="215"/>
      <c r="I153" s="215"/>
      <c r="J153" s="216" t="s">
        <v>208</v>
      </c>
      <c r="K153" s="217">
        <v>459</v>
      </c>
      <c r="L153" s="218">
        <v>0</v>
      </c>
      <c r="M153" s="218"/>
      <c r="N153" s="217">
        <f>ROUND(L153*K153,2)</f>
        <v>0</v>
      </c>
      <c r="O153" s="217"/>
      <c r="P153" s="217"/>
      <c r="Q153" s="217"/>
      <c r="R153" s="183"/>
      <c r="T153" s="219" t="s">
        <v>5</v>
      </c>
      <c r="U153" s="54" t="s">
        <v>43</v>
      </c>
      <c r="V153" s="45"/>
      <c r="W153" s="220">
        <f>V153*K153</f>
        <v>0</v>
      </c>
      <c r="X153" s="220">
        <v>0</v>
      </c>
      <c r="Y153" s="220">
        <f>X153*K153</f>
        <v>0</v>
      </c>
      <c r="Z153" s="220">
        <v>0</v>
      </c>
      <c r="AA153" s="221">
        <f>Z153*K153</f>
        <v>0</v>
      </c>
      <c r="AR153" s="20" t="s">
        <v>205</v>
      </c>
      <c r="AT153" s="20" t="s">
        <v>201</v>
      </c>
      <c r="AU153" s="20" t="s">
        <v>83</v>
      </c>
      <c r="AY153" s="20" t="s">
        <v>200</v>
      </c>
      <c r="BE153" s="144">
        <f>IF(U153="základná",N153,0)</f>
        <v>0</v>
      </c>
      <c r="BF153" s="144">
        <f>IF(U153="znížená",N153,0)</f>
        <v>0</v>
      </c>
      <c r="BG153" s="144">
        <f>IF(U153="zákl. prenesená",N153,0)</f>
        <v>0</v>
      </c>
      <c r="BH153" s="144">
        <f>IF(U153="zníž. prenesená",N153,0)</f>
        <v>0</v>
      </c>
      <c r="BI153" s="144">
        <f>IF(U153="nulová",N153,0)</f>
        <v>0</v>
      </c>
      <c r="BJ153" s="20" t="s">
        <v>88</v>
      </c>
      <c r="BK153" s="144">
        <f>ROUND(L153*K153,2)</f>
        <v>0</v>
      </c>
      <c r="BL153" s="20" t="s">
        <v>205</v>
      </c>
      <c r="BM153" s="20" t="s">
        <v>270</v>
      </c>
    </row>
    <row r="154" spans="2:65" s="1" customFormat="1" ht="16.5" customHeight="1">
      <c r="B154" s="179"/>
      <c r="C154" s="213" t="s">
        <v>10</v>
      </c>
      <c r="D154" s="213" t="s">
        <v>201</v>
      </c>
      <c r="E154" s="214" t="s">
        <v>727</v>
      </c>
      <c r="F154" s="215" t="s">
        <v>728</v>
      </c>
      <c r="G154" s="215"/>
      <c r="H154" s="215"/>
      <c r="I154" s="215"/>
      <c r="J154" s="216" t="s">
        <v>208</v>
      </c>
      <c r="K154" s="217">
        <v>422</v>
      </c>
      <c r="L154" s="218">
        <v>0</v>
      </c>
      <c r="M154" s="218"/>
      <c r="N154" s="217">
        <f>ROUND(L154*K154,2)</f>
        <v>0</v>
      </c>
      <c r="O154" s="217"/>
      <c r="P154" s="217"/>
      <c r="Q154" s="217"/>
      <c r="R154" s="183"/>
      <c r="T154" s="219" t="s">
        <v>5</v>
      </c>
      <c r="U154" s="54" t="s">
        <v>43</v>
      </c>
      <c r="V154" s="45"/>
      <c r="W154" s="220">
        <f>V154*K154</f>
        <v>0</v>
      </c>
      <c r="X154" s="220">
        <v>0</v>
      </c>
      <c r="Y154" s="220">
        <f>X154*K154</f>
        <v>0</v>
      </c>
      <c r="Z154" s="220">
        <v>0</v>
      </c>
      <c r="AA154" s="221">
        <f>Z154*K154</f>
        <v>0</v>
      </c>
      <c r="AR154" s="20" t="s">
        <v>205</v>
      </c>
      <c r="AT154" s="20" t="s">
        <v>201</v>
      </c>
      <c r="AU154" s="20" t="s">
        <v>83</v>
      </c>
      <c r="AY154" s="20" t="s">
        <v>200</v>
      </c>
      <c r="BE154" s="144">
        <f>IF(U154="základná",N154,0)</f>
        <v>0</v>
      </c>
      <c r="BF154" s="144">
        <f>IF(U154="znížená",N154,0)</f>
        <v>0</v>
      </c>
      <c r="BG154" s="144">
        <f>IF(U154="zákl. prenesená",N154,0)</f>
        <v>0</v>
      </c>
      <c r="BH154" s="144">
        <f>IF(U154="zníž. prenesená",N154,0)</f>
        <v>0</v>
      </c>
      <c r="BI154" s="144">
        <f>IF(U154="nulová",N154,0)</f>
        <v>0</v>
      </c>
      <c r="BJ154" s="20" t="s">
        <v>88</v>
      </c>
      <c r="BK154" s="144">
        <f>ROUND(L154*K154,2)</f>
        <v>0</v>
      </c>
      <c r="BL154" s="20" t="s">
        <v>205</v>
      </c>
      <c r="BM154" s="20" t="s">
        <v>273</v>
      </c>
    </row>
    <row r="155" spans="2:65" s="1" customFormat="1" ht="16.5" customHeight="1">
      <c r="B155" s="179"/>
      <c r="C155" s="213" t="s">
        <v>274</v>
      </c>
      <c r="D155" s="213" t="s">
        <v>201</v>
      </c>
      <c r="E155" s="214" t="s">
        <v>729</v>
      </c>
      <c r="F155" s="215" t="s">
        <v>730</v>
      </c>
      <c r="G155" s="215"/>
      <c r="H155" s="215"/>
      <c r="I155" s="215"/>
      <c r="J155" s="216" t="s">
        <v>208</v>
      </c>
      <c r="K155" s="217">
        <v>881</v>
      </c>
      <c r="L155" s="218">
        <v>0</v>
      </c>
      <c r="M155" s="218"/>
      <c r="N155" s="217">
        <f>ROUND(L155*K155,2)</f>
        <v>0</v>
      </c>
      <c r="O155" s="217"/>
      <c r="P155" s="217"/>
      <c r="Q155" s="217"/>
      <c r="R155" s="183"/>
      <c r="T155" s="219" t="s">
        <v>5</v>
      </c>
      <c r="U155" s="54" t="s">
        <v>43</v>
      </c>
      <c r="V155" s="45"/>
      <c r="W155" s="220">
        <f>V155*K155</f>
        <v>0</v>
      </c>
      <c r="X155" s="220">
        <v>0</v>
      </c>
      <c r="Y155" s="220">
        <f>X155*K155</f>
        <v>0</v>
      </c>
      <c r="Z155" s="220">
        <v>0</v>
      </c>
      <c r="AA155" s="221">
        <f>Z155*K155</f>
        <v>0</v>
      </c>
      <c r="AR155" s="20" t="s">
        <v>205</v>
      </c>
      <c r="AT155" s="20" t="s">
        <v>201</v>
      </c>
      <c r="AU155" s="20" t="s">
        <v>83</v>
      </c>
      <c r="AY155" s="20" t="s">
        <v>200</v>
      </c>
      <c r="BE155" s="144">
        <f>IF(U155="základná",N155,0)</f>
        <v>0</v>
      </c>
      <c r="BF155" s="144">
        <f>IF(U155="znížená",N155,0)</f>
        <v>0</v>
      </c>
      <c r="BG155" s="144">
        <f>IF(U155="zákl. prenesená",N155,0)</f>
        <v>0</v>
      </c>
      <c r="BH155" s="144">
        <f>IF(U155="zníž. prenesená",N155,0)</f>
        <v>0</v>
      </c>
      <c r="BI155" s="144">
        <f>IF(U155="nulová",N155,0)</f>
        <v>0</v>
      </c>
      <c r="BJ155" s="20" t="s">
        <v>88</v>
      </c>
      <c r="BK155" s="144">
        <f>ROUND(L155*K155,2)</f>
        <v>0</v>
      </c>
      <c r="BL155" s="20" t="s">
        <v>205</v>
      </c>
      <c r="BM155" s="20" t="s">
        <v>277</v>
      </c>
    </row>
    <row r="156" spans="2:65" s="1" customFormat="1" ht="25.5" customHeight="1">
      <c r="B156" s="179"/>
      <c r="C156" s="213" t="s">
        <v>241</v>
      </c>
      <c r="D156" s="213" t="s">
        <v>201</v>
      </c>
      <c r="E156" s="214" t="s">
        <v>731</v>
      </c>
      <c r="F156" s="215" t="s">
        <v>732</v>
      </c>
      <c r="G156" s="215"/>
      <c r="H156" s="215"/>
      <c r="I156" s="215"/>
      <c r="J156" s="216" t="s">
        <v>364</v>
      </c>
      <c r="K156" s="218">
        <v>0</v>
      </c>
      <c r="L156" s="218">
        <v>0</v>
      </c>
      <c r="M156" s="218"/>
      <c r="N156" s="217">
        <f>ROUND(L156*K156,2)</f>
        <v>0</v>
      </c>
      <c r="O156" s="217"/>
      <c r="P156" s="217"/>
      <c r="Q156" s="217"/>
      <c r="R156" s="183"/>
      <c r="T156" s="219" t="s">
        <v>5</v>
      </c>
      <c r="U156" s="54" t="s">
        <v>43</v>
      </c>
      <c r="V156" s="45"/>
      <c r="W156" s="220">
        <f>V156*K156</f>
        <v>0</v>
      </c>
      <c r="X156" s="220">
        <v>0</v>
      </c>
      <c r="Y156" s="220">
        <f>X156*K156</f>
        <v>0</v>
      </c>
      <c r="Z156" s="220">
        <v>0</v>
      </c>
      <c r="AA156" s="221">
        <f>Z156*K156</f>
        <v>0</v>
      </c>
      <c r="AR156" s="20" t="s">
        <v>205</v>
      </c>
      <c r="AT156" s="20" t="s">
        <v>201</v>
      </c>
      <c r="AU156" s="20" t="s">
        <v>83</v>
      </c>
      <c r="AY156" s="20" t="s">
        <v>200</v>
      </c>
      <c r="BE156" s="144">
        <f>IF(U156="základná",N156,0)</f>
        <v>0</v>
      </c>
      <c r="BF156" s="144">
        <f>IF(U156="znížená",N156,0)</f>
        <v>0</v>
      </c>
      <c r="BG156" s="144">
        <f>IF(U156="zákl. prenesená",N156,0)</f>
        <v>0</v>
      </c>
      <c r="BH156" s="144">
        <f>IF(U156="zníž. prenesená",N156,0)</f>
        <v>0</v>
      </c>
      <c r="BI156" s="144">
        <f>IF(U156="nulová",N156,0)</f>
        <v>0</v>
      </c>
      <c r="BJ156" s="20" t="s">
        <v>88</v>
      </c>
      <c r="BK156" s="144">
        <f>ROUND(L156*K156,2)</f>
        <v>0</v>
      </c>
      <c r="BL156" s="20" t="s">
        <v>205</v>
      </c>
      <c r="BM156" s="20" t="s">
        <v>354</v>
      </c>
    </row>
    <row r="157" spans="2:63" s="9" customFormat="1" ht="37.4" customHeight="1">
      <c r="B157" s="201"/>
      <c r="C157" s="202"/>
      <c r="D157" s="203" t="s">
        <v>174</v>
      </c>
      <c r="E157" s="203"/>
      <c r="F157" s="203"/>
      <c r="G157" s="203"/>
      <c r="H157" s="203"/>
      <c r="I157" s="203"/>
      <c r="J157" s="203"/>
      <c r="K157" s="203"/>
      <c r="L157" s="203"/>
      <c r="M157" s="203"/>
      <c r="N157" s="222">
        <f>BK157</f>
        <v>0</v>
      </c>
      <c r="O157" s="223"/>
      <c r="P157" s="223"/>
      <c r="Q157" s="223"/>
      <c r="R157" s="206"/>
      <c r="T157" s="207"/>
      <c r="U157" s="202"/>
      <c r="V157" s="202"/>
      <c r="W157" s="208">
        <f>SUM(W158:W160)</f>
        <v>0</v>
      </c>
      <c r="X157" s="202"/>
      <c r="Y157" s="208">
        <f>SUM(Y158:Y160)</f>
        <v>0</v>
      </c>
      <c r="Z157" s="202"/>
      <c r="AA157" s="209">
        <f>SUM(AA158:AA160)</f>
        <v>0</v>
      </c>
      <c r="AR157" s="210" t="s">
        <v>83</v>
      </c>
      <c r="AT157" s="211" t="s">
        <v>75</v>
      </c>
      <c r="AU157" s="211" t="s">
        <v>76</v>
      </c>
      <c r="AY157" s="210" t="s">
        <v>200</v>
      </c>
      <c r="BK157" s="212">
        <f>SUM(BK158:BK160)</f>
        <v>0</v>
      </c>
    </row>
    <row r="158" spans="2:65" s="1" customFormat="1" ht="16.5" customHeight="1">
      <c r="B158" s="179"/>
      <c r="C158" s="213" t="s">
        <v>281</v>
      </c>
      <c r="D158" s="213" t="s">
        <v>201</v>
      </c>
      <c r="E158" s="214" t="s">
        <v>733</v>
      </c>
      <c r="F158" s="215" t="s">
        <v>734</v>
      </c>
      <c r="G158" s="215"/>
      <c r="H158" s="215"/>
      <c r="I158" s="215"/>
      <c r="J158" s="216" t="s">
        <v>208</v>
      </c>
      <c r="K158" s="217">
        <v>176.9</v>
      </c>
      <c r="L158" s="218">
        <v>0</v>
      </c>
      <c r="M158" s="218"/>
      <c r="N158" s="217">
        <f>ROUND(L158*K158,2)</f>
        <v>0</v>
      </c>
      <c r="O158" s="217"/>
      <c r="P158" s="217"/>
      <c r="Q158" s="217"/>
      <c r="R158" s="183"/>
      <c r="T158" s="219" t="s">
        <v>5</v>
      </c>
      <c r="U158" s="54" t="s">
        <v>43</v>
      </c>
      <c r="V158" s="45"/>
      <c r="W158" s="220">
        <f>V158*K158</f>
        <v>0</v>
      </c>
      <c r="X158" s="220">
        <v>0</v>
      </c>
      <c r="Y158" s="220">
        <f>X158*K158</f>
        <v>0</v>
      </c>
      <c r="Z158" s="220">
        <v>0</v>
      </c>
      <c r="AA158" s="221">
        <f>Z158*K158</f>
        <v>0</v>
      </c>
      <c r="AR158" s="20" t="s">
        <v>205</v>
      </c>
      <c r="AT158" s="20" t="s">
        <v>201</v>
      </c>
      <c r="AU158" s="20" t="s">
        <v>83</v>
      </c>
      <c r="AY158" s="20" t="s">
        <v>200</v>
      </c>
      <c r="BE158" s="144">
        <f>IF(U158="základná",N158,0)</f>
        <v>0</v>
      </c>
      <c r="BF158" s="144">
        <f>IF(U158="znížená",N158,0)</f>
        <v>0</v>
      </c>
      <c r="BG158" s="144">
        <f>IF(U158="zákl. prenesená",N158,0)</f>
        <v>0</v>
      </c>
      <c r="BH158" s="144">
        <f>IF(U158="zníž. prenesená",N158,0)</f>
        <v>0</v>
      </c>
      <c r="BI158" s="144">
        <f>IF(U158="nulová",N158,0)</f>
        <v>0</v>
      </c>
      <c r="BJ158" s="20" t="s">
        <v>88</v>
      </c>
      <c r="BK158" s="144">
        <f>ROUND(L158*K158,2)</f>
        <v>0</v>
      </c>
      <c r="BL158" s="20" t="s">
        <v>205</v>
      </c>
      <c r="BM158" s="20" t="s">
        <v>284</v>
      </c>
    </row>
    <row r="159" spans="2:65" s="1" customFormat="1" ht="16.5" customHeight="1">
      <c r="B159" s="179"/>
      <c r="C159" s="213" t="s">
        <v>244</v>
      </c>
      <c r="D159" s="213" t="s">
        <v>201</v>
      </c>
      <c r="E159" s="214" t="s">
        <v>735</v>
      </c>
      <c r="F159" s="215" t="s">
        <v>736</v>
      </c>
      <c r="G159" s="215"/>
      <c r="H159" s="215"/>
      <c r="I159" s="215"/>
      <c r="J159" s="216" t="s">
        <v>208</v>
      </c>
      <c r="K159" s="217">
        <v>176.9</v>
      </c>
      <c r="L159" s="218">
        <v>0</v>
      </c>
      <c r="M159" s="218"/>
      <c r="N159" s="217">
        <f>ROUND(L159*K159,2)</f>
        <v>0</v>
      </c>
      <c r="O159" s="217"/>
      <c r="P159" s="217"/>
      <c r="Q159" s="217"/>
      <c r="R159" s="183"/>
      <c r="T159" s="219" t="s">
        <v>5</v>
      </c>
      <c r="U159" s="54" t="s">
        <v>43</v>
      </c>
      <c r="V159" s="45"/>
      <c r="W159" s="220">
        <f>V159*K159</f>
        <v>0</v>
      </c>
      <c r="X159" s="220">
        <v>0</v>
      </c>
      <c r="Y159" s="220">
        <f>X159*K159</f>
        <v>0</v>
      </c>
      <c r="Z159" s="220">
        <v>0</v>
      </c>
      <c r="AA159" s="221">
        <f>Z159*K159</f>
        <v>0</v>
      </c>
      <c r="AR159" s="20" t="s">
        <v>205</v>
      </c>
      <c r="AT159" s="20" t="s">
        <v>201</v>
      </c>
      <c r="AU159" s="20" t="s">
        <v>83</v>
      </c>
      <c r="AY159" s="20" t="s">
        <v>200</v>
      </c>
      <c r="BE159" s="144">
        <f>IF(U159="základná",N159,0)</f>
        <v>0</v>
      </c>
      <c r="BF159" s="144">
        <f>IF(U159="znížená",N159,0)</f>
        <v>0</v>
      </c>
      <c r="BG159" s="144">
        <f>IF(U159="zákl. prenesená",N159,0)</f>
        <v>0</v>
      </c>
      <c r="BH159" s="144">
        <f>IF(U159="zníž. prenesená",N159,0)</f>
        <v>0</v>
      </c>
      <c r="BI159" s="144">
        <f>IF(U159="nulová",N159,0)</f>
        <v>0</v>
      </c>
      <c r="BJ159" s="20" t="s">
        <v>88</v>
      </c>
      <c r="BK159" s="144">
        <f>ROUND(L159*K159,2)</f>
        <v>0</v>
      </c>
      <c r="BL159" s="20" t="s">
        <v>205</v>
      </c>
      <c r="BM159" s="20" t="s">
        <v>286</v>
      </c>
    </row>
    <row r="160" spans="2:65" s="1" customFormat="1" ht="25.5" customHeight="1">
      <c r="B160" s="179"/>
      <c r="C160" s="213" t="s">
        <v>287</v>
      </c>
      <c r="D160" s="213" t="s">
        <v>201</v>
      </c>
      <c r="E160" s="214" t="s">
        <v>411</v>
      </c>
      <c r="F160" s="215" t="s">
        <v>737</v>
      </c>
      <c r="G160" s="215"/>
      <c r="H160" s="215"/>
      <c r="I160" s="215"/>
      <c r="J160" s="216" t="s">
        <v>364</v>
      </c>
      <c r="K160" s="218">
        <v>0</v>
      </c>
      <c r="L160" s="218">
        <v>0</v>
      </c>
      <c r="M160" s="218"/>
      <c r="N160" s="217">
        <f>ROUND(L160*K160,2)</f>
        <v>0</v>
      </c>
      <c r="O160" s="217"/>
      <c r="P160" s="217"/>
      <c r="Q160" s="217"/>
      <c r="R160" s="183"/>
      <c r="T160" s="219" t="s">
        <v>5</v>
      </c>
      <c r="U160" s="54" t="s">
        <v>43</v>
      </c>
      <c r="V160" s="45"/>
      <c r="W160" s="220">
        <f>V160*K160</f>
        <v>0</v>
      </c>
      <c r="X160" s="220">
        <v>0</v>
      </c>
      <c r="Y160" s="220">
        <f>X160*K160</f>
        <v>0</v>
      </c>
      <c r="Z160" s="220">
        <v>0</v>
      </c>
      <c r="AA160" s="221">
        <f>Z160*K160</f>
        <v>0</v>
      </c>
      <c r="AR160" s="20" t="s">
        <v>205</v>
      </c>
      <c r="AT160" s="20" t="s">
        <v>201</v>
      </c>
      <c r="AU160" s="20" t="s">
        <v>83</v>
      </c>
      <c r="AY160" s="20" t="s">
        <v>200</v>
      </c>
      <c r="BE160" s="144">
        <f>IF(U160="základná",N160,0)</f>
        <v>0</v>
      </c>
      <c r="BF160" s="144">
        <f>IF(U160="znížená",N160,0)</f>
        <v>0</v>
      </c>
      <c r="BG160" s="144">
        <f>IF(U160="zákl. prenesená",N160,0)</f>
        <v>0</v>
      </c>
      <c r="BH160" s="144">
        <f>IF(U160="zníž. prenesená",N160,0)</f>
        <v>0</v>
      </c>
      <c r="BI160" s="144">
        <f>IF(U160="nulová",N160,0)</f>
        <v>0</v>
      </c>
      <c r="BJ160" s="20" t="s">
        <v>88</v>
      </c>
      <c r="BK160" s="144">
        <f>ROUND(L160*K160,2)</f>
        <v>0</v>
      </c>
      <c r="BL160" s="20" t="s">
        <v>205</v>
      </c>
      <c r="BM160" s="20" t="s">
        <v>290</v>
      </c>
    </row>
    <row r="161" spans="2:63" s="9" customFormat="1" ht="37.4" customHeight="1">
      <c r="B161" s="201"/>
      <c r="C161" s="202"/>
      <c r="D161" s="203" t="s">
        <v>688</v>
      </c>
      <c r="E161" s="203"/>
      <c r="F161" s="203"/>
      <c r="G161" s="203"/>
      <c r="H161" s="203"/>
      <c r="I161" s="203"/>
      <c r="J161" s="203"/>
      <c r="K161" s="203"/>
      <c r="L161" s="203"/>
      <c r="M161" s="203"/>
      <c r="N161" s="222">
        <f>BK161</f>
        <v>0</v>
      </c>
      <c r="O161" s="223"/>
      <c r="P161" s="223"/>
      <c r="Q161" s="223"/>
      <c r="R161" s="206"/>
      <c r="T161" s="207"/>
      <c r="U161" s="202"/>
      <c r="V161" s="202"/>
      <c r="W161" s="208">
        <f>W162</f>
        <v>0</v>
      </c>
      <c r="X161" s="202"/>
      <c r="Y161" s="208">
        <f>Y162</f>
        <v>0</v>
      </c>
      <c r="Z161" s="202"/>
      <c r="AA161" s="209">
        <f>AA162</f>
        <v>0</v>
      </c>
      <c r="AR161" s="210" t="s">
        <v>83</v>
      </c>
      <c r="AT161" s="211" t="s">
        <v>75</v>
      </c>
      <c r="AU161" s="211" t="s">
        <v>76</v>
      </c>
      <c r="AY161" s="210" t="s">
        <v>200</v>
      </c>
      <c r="BK161" s="212">
        <f>BK162</f>
        <v>0</v>
      </c>
    </row>
    <row r="162" spans="2:65" s="1" customFormat="1" ht="16.5" customHeight="1">
      <c r="B162" s="179"/>
      <c r="C162" s="213" t="s">
        <v>248</v>
      </c>
      <c r="D162" s="213" t="s">
        <v>201</v>
      </c>
      <c r="E162" s="214" t="s">
        <v>738</v>
      </c>
      <c r="F162" s="215" t="s">
        <v>739</v>
      </c>
      <c r="G162" s="215"/>
      <c r="H162" s="215"/>
      <c r="I162" s="215"/>
      <c r="J162" s="216" t="s">
        <v>208</v>
      </c>
      <c r="K162" s="217">
        <v>83.8</v>
      </c>
      <c r="L162" s="218">
        <v>0</v>
      </c>
      <c r="M162" s="218"/>
      <c r="N162" s="217">
        <f>ROUND(L162*K162,2)</f>
        <v>0</v>
      </c>
      <c r="O162" s="217"/>
      <c r="P162" s="217"/>
      <c r="Q162" s="217"/>
      <c r="R162" s="183"/>
      <c r="T162" s="219" t="s">
        <v>5</v>
      </c>
      <c r="U162" s="54" t="s">
        <v>43</v>
      </c>
      <c r="V162" s="45"/>
      <c r="W162" s="220">
        <f>V162*K162</f>
        <v>0</v>
      </c>
      <c r="X162" s="220">
        <v>0</v>
      </c>
      <c r="Y162" s="220">
        <f>X162*K162</f>
        <v>0</v>
      </c>
      <c r="Z162" s="220">
        <v>0</v>
      </c>
      <c r="AA162" s="221">
        <f>Z162*K162</f>
        <v>0</v>
      </c>
      <c r="AR162" s="20" t="s">
        <v>205</v>
      </c>
      <c r="AT162" s="20" t="s">
        <v>201</v>
      </c>
      <c r="AU162" s="20" t="s">
        <v>83</v>
      </c>
      <c r="AY162" s="20" t="s">
        <v>200</v>
      </c>
      <c r="BE162" s="144">
        <f>IF(U162="základná",N162,0)</f>
        <v>0</v>
      </c>
      <c r="BF162" s="144">
        <f>IF(U162="znížená",N162,0)</f>
        <v>0</v>
      </c>
      <c r="BG162" s="144">
        <f>IF(U162="zákl. prenesená",N162,0)</f>
        <v>0</v>
      </c>
      <c r="BH162" s="144">
        <f>IF(U162="zníž. prenesená",N162,0)</f>
        <v>0</v>
      </c>
      <c r="BI162" s="144">
        <f>IF(U162="nulová",N162,0)</f>
        <v>0</v>
      </c>
      <c r="BJ162" s="20" t="s">
        <v>88</v>
      </c>
      <c r="BK162" s="144">
        <f>ROUND(L162*K162,2)</f>
        <v>0</v>
      </c>
      <c r="BL162" s="20" t="s">
        <v>205</v>
      </c>
      <c r="BM162" s="20" t="s">
        <v>293</v>
      </c>
    </row>
    <row r="163" spans="2:63" s="9" customFormat="1" ht="37.4" customHeight="1">
      <c r="B163" s="201"/>
      <c r="C163" s="202"/>
      <c r="D163" s="203" t="s">
        <v>176</v>
      </c>
      <c r="E163" s="203"/>
      <c r="F163" s="203"/>
      <c r="G163" s="203"/>
      <c r="H163" s="203"/>
      <c r="I163" s="203"/>
      <c r="J163" s="203"/>
      <c r="K163" s="203"/>
      <c r="L163" s="203"/>
      <c r="M163" s="203"/>
      <c r="N163" s="222">
        <f>BK163</f>
        <v>0</v>
      </c>
      <c r="O163" s="223"/>
      <c r="P163" s="223"/>
      <c r="Q163" s="223"/>
      <c r="R163" s="206"/>
      <c r="T163" s="207"/>
      <c r="U163" s="202"/>
      <c r="V163" s="202"/>
      <c r="W163" s="208">
        <f>SUM(W164:W165)</f>
        <v>0</v>
      </c>
      <c r="X163" s="202"/>
      <c r="Y163" s="208">
        <f>SUM(Y164:Y165)</f>
        <v>0</v>
      </c>
      <c r="Z163" s="202"/>
      <c r="AA163" s="209">
        <f>SUM(AA164:AA165)</f>
        <v>0</v>
      </c>
      <c r="AR163" s="210" t="s">
        <v>83</v>
      </c>
      <c r="AT163" s="211" t="s">
        <v>75</v>
      </c>
      <c r="AU163" s="211" t="s">
        <v>76</v>
      </c>
      <c r="AY163" s="210" t="s">
        <v>200</v>
      </c>
      <c r="BK163" s="212">
        <f>SUM(BK164:BK165)</f>
        <v>0</v>
      </c>
    </row>
    <row r="164" spans="2:65" s="1" customFormat="1" ht="25.5" customHeight="1">
      <c r="B164" s="179"/>
      <c r="C164" s="213" t="s">
        <v>294</v>
      </c>
      <c r="D164" s="213" t="s">
        <v>201</v>
      </c>
      <c r="E164" s="214" t="s">
        <v>418</v>
      </c>
      <c r="F164" s="215" t="s">
        <v>740</v>
      </c>
      <c r="G164" s="215"/>
      <c r="H164" s="215"/>
      <c r="I164" s="215"/>
      <c r="J164" s="216" t="s">
        <v>251</v>
      </c>
      <c r="K164" s="217">
        <v>54</v>
      </c>
      <c r="L164" s="218">
        <v>0</v>
      </c>
      <c r="M164" s="218"/>
      <c r="N164" s="217">
        <f>ROUND(L164*K164,2)</f>
        <v>0</v>
      </c>
      <c r="O164" s="217"/>
      <c r="P164" s="217"/>
      <c r="Q164" s="217"/>
      <c r="R164" s="183"/>
      <c r="T164" s="219" t="s">
        <v>5</v>
      </c>
      <c r="U164" s="54" t="s">
        <v>43</v>
      </c>
      <c r="V164" s="45"/>
      <c r="W164" s="220">
        <f>V164*K164</f>
        <v>0</v>
      </c>
      <c r="X164" s="220">
        <v>0</v>
      </c>
      <c r="Y164" s="220">
        <f>X164*K164</f>
        <v>0</v>
      </c>
      <c r="Z164" s="220">
        <v>0</v>
      </c>
      <c r="AA164" s="221">
        <f>Z164*K164</f>
        <v>0</v>
      </c>
      <c r="AR164" s="20" t="s">
        <v>205</v>
      </c>
      <c r="AT164" s="20" t="s">
        <v>201</v>
      </c>
      <c r="AU164" s="20" t="s">
        <v>83</v>
      </c>
      <c r="AY164" s="20" t="s">
        <v>200</v>
      </c>
      <c r="BE164" s="144">
        <f>IF(U164="základná",N164,0)</f>
        <v>0</v>
      </c>
      <c r="BF164" s="144">
        <f>IF(U164="znížená",N164,0)</f>
        <v>0</v>
      </c>
      <c r="BG164" s="144">
        <f>IF(U164="zákl. prenesená",N164,0)</f>
        <v>0</v>
      </c>
      <c r="BH164" s="144">
        <f>IF(U164="zníž. prenesená",N164,0)</f>
        <v>0</v>
      </c>
      <c r="BI164" s="144">
        <f>IF(U164="nulová",N164,0)</f>
        <v>0</v>
      </c>
      <c r="BJ164" s="20" t="s">
        <v>88</v>
      </c>
      <c r="BK164" s="144">
        <f>ROUND(L164*K164,2)</f>
        <v>0</v>
      </c>
      <c r="BL164" s="20" t="s">
        <v>205</v>
      </c>
      <c r="BM164" s="20" t="s">
        <v>297</v>
      </c>
    </row>
    <row r="165" spans="2:65" s="1" customFormat="1" ht="16.5" customHeight="1">
      <c r="B165" s="179"/>
      <c r="C165" s="213" t="s">
        <v>252</v>
      </c>
      <c r="D165" s="213" t="s">
        <v>201</v>
      </c>
      <c r="E165" s="214" t="s">
        <v>439</v>
      </c>
      <c r="F165" s="215" t="s">
        <v>440</v>
      </c>
      <c r="G165" s="215"/>
      <c r="H165" s="215"/>
      <c r="I165" s="215"/>
      <c r="J165" s="216" t="s">
        <v>441</v>
      </c>
      <c r="K165" s="217">
        <v>56.7</v>
      </c>
      <c r="L165" s="218">
        <v>0</v>
      </c>
      <c r="M165" s="218"/>
      <c r="N165" s="217">
        <f>ROUND(L165*K165,2)</f>
        <v>0</v>
      </c>
      <c r="O165" s="217"/>
      <c r="P165" s="217"/>
      <c r="Q165" s="217"/>
      <c r="R165" s="183"/>
      <c r="T165" s="219" t="s">
        <v>5</v>
      </c>
      <c r="U165" s="54" t="s">
        <v>43</v>
      </c>
      <c r="V165" s="45"/>
      <c r="W165" s="220">
        <f>V165*K165</f>
        <v>0</v>
      </c>
      <c r="X165" s="220">
        <v>0</v>
      </c>
      <c r="Y165" s="220">
        <f>X165*K165</f>
        <v>0</v>
      </c>
      <c r="Z165" s="220">
        <v>0</v>
      </c>
      <c r="AA165" s="221">
        <f>Z165*K165</f>
        <v>0</v>
      </c>
      <c r="AR165" s="20" t="s">
        <v>205</v>
      </c>
      <c r="AT165" s="20" t="s">
        <v>201</v>
      </c>
      <c r="AU165" s="20" t="s">
        <v>83</v>
      </c>
      <c r="AY165" s="20" t="s">
        <v>200</v>
      </c>
      <c r="BE165" s="144">
        <f>IF(U165="základná",N165,0)</f>
        <v>0</v>
      </c>
      <c r="BF165" s="144">
        <f>IF(U165="znížená",N165,0)</f>
        <v>0</v>
      </c>
      <c r="BG165" s="144">
        <f>IF(U165="zákl. prenesená",N165,0)</f>
        <v>0</v>
      </c>
      <c r="BH165" s="144">
        <f>IF(U165="zníž. prenesená",N165,0)</f>
        <v>0</v>
      </c>
      <c r="BI165" s="144">
        <f>IF(U165="nulová",N165,0)</f>
        <v>0</v>
      </c>
      <c r="BJ165" s="20" t="s">
        <v>88</v>
      </c>
      <c r="BK165" s="144">
        <f>ROUND(L165*K165,2)</f>
        <v>0</v>
      </c>
      <c r="BL165" s="20" t="s">
        <v>205</v>
      </c>
      <c r="BM165" s="20" t="s">
        <v>300</v>
      </c>
    </row>
    <row r="166" spans="2:63" s="1" customFormat="1" ht="49.9" customHeight="1">
      <c r="B166" s="44"/>
      <c r="C166" s="45"/>
      <c r="D166" s="203" t="s">
        <v>447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224">
        <f>BK166</f>
        <v>0</v>
      </c>
      <c r="O166" s="225"/>
      <c r="P166" s="225"/>
      <c r="Q166" s="225"/>
      <c r="R166" s="46"/>
      <c r="T166" s="226"/>
      <c r="U166" s="70"/>
      <c r="V166" s="70"/>
      <c r="W166" s="70"/>
      <c r="X166" s="70"/>
      <c r="Y166" s="70"/>
      <c r="Z166" s="70"/>
      <c r="AA166" s="72"/>
      <c r="AT166" s="20" t="s">
        <v>75</v>
      </c>
      <c r="AU166" s="20" t="s">
        <v>76</v>
      </c>
      <c r="AY166" s="20" t="s">
        <v>448</v>
      </c>
      <c r="BK166" s="144">
        <v>0</v>
      </c>
    </row>
    <row r="167" spans="2:18" s="1" customFormat="1" ht="6.95" customHeight="1">
      <c r="B167" s="73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5"/>
    </row>
  </sheetData>
  <mergeCells count="171">
    <mergeCell ref="D104:H104"/>
    <mergeCell ref="D102:H102"/>
    <mergeCell ref="D103:H103"/>
    <mergeCell ref="D105:H105"/>
    <mergeCell ref="D106:H106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F164:I164"/>
    <mergeCell ref="F162:I162"/>
    <mergeCell ref="F165:I165"/>
    <mergeCell ref="N89:Q89"/>
    <mergeCell ref="N96:Q96"/>
    <mergeCell ref="N94:Q94"/>
    <mergeCell ref="N90:Q90"/>
    <mergeCell ref="N91:Q91"/>
    <mergeCell ref="N92:Q92"/>
    <mergeCell ref="N93:Q93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F129:I129"/>
    <mergeCell ref="L126:M126"/>
    <mergeCell ref="N126:Q126"/>
    <mergeCell ref="L129:M129"/>
    <mergeCell ref="N129:Q129"/>
    <mergeCell ref="L130:M130"/>
    <mergeCell ref="N130:Q130"/>
    <mergeCell ref="L131:M131"/>
    <mergeCell ref="N131:Q131"/>
    <mergeCell ref="L132:M132"/>
    <mergeCell ref="N132:Q132"/>
    <mergeCell ref="L133:M133"/>
    <mergeCell ref="N133:Q133"/>
    <mergeCell ref="N127:Q127"/>
    <mergeCell ref="N128:Q128"/>
    <mergeCell ref="F130:I130"/>
    <mergeCell ref="F133:I133"/>
    <mergeCell ref="F131:I131"/>
    <mergeCell ref="F132:I132"/>
    <mergeCell ref="F135:I135"/>
    <mergeCell ref="L135:M135"/>
    <mergeCell ref="N135:Q135"/>
    <mergeCell ref="F136:I136"/>
    <mergeCell ref="L136:M136"/>
    <mergeCell ref="N136:Q136"/>
    <mergeCell ref="L137:M137"/>
    <mergeCell ref="N137:Q137"/>
    <mergeCell ref="L138:M138"/>
    <mergeCell ref="N138:Q138"/>
    <mergeCell ref="N134:Q134"/>
    <mergeCell ref="L151:M151"/>
    <mergeCell ref="L147:M147"/>
    <mergeCell ref="L144:M144"/>
    <mergeCell ref="L145:M145"/>
    <mergeCell ref="L149:M149"/>
    <mergeCell ref="L153:M153"/>
    <mergeCell ref="L154:M154"/>
    <mergeCell ref="L155:M155"/>
    <mergeCell ref="L156:M156"/>
    <mergeCell ref="L158:M158"/>
    <mergeCell ref="L159:M159"/>
    <mergeCell ref="L160:M160"/>
    <mergeCell ref="L162:M162"/>
    <mergeCell ref="L164:M164"/>
    <mergeCell ref="L165:M165"/>
    <mergeCell ref="F137:I137"/>
    <mergeCell ref="F140:I140"/>
    <mergeCell ref="F138:I138"/>
    <mergeCell ref="N156:Q156"/>
    <mergeCell ref="N153:Q153"/>
    <mergeCell ref="N154:Q154"/>
    <mergeCell ref="N155:Q155"/>
    <mergeCell ref="N158:Q158"/>
    <mergeCell ref="N159:Q159"/>
    <mergeCell ref="N160:Q160"/>
    <mergeCell ref="N162:Q162"/>
    <mergeCell ref="N164:Q164"/>
    <mergeCell ref="N165:Q165"/>
    <mergeCell ref="N157:Q157"/>
    <mergeCell ref="N161:Q161"/>
    <mergeCell ref="N163:Q163"/>
    <mergeCell ref="N166:Q166"/>
    <mergeCell ref="N151:Q151"/>
    <mergeCell ref="N149:Q149"/>
    <mergeCell ref="N148:Q148"/>
    <mergeCell ref="N150:Q150"/>
    <mergeCell ref="N152:Q152"/>
    <mergeCell ref="F141:I141"/>
    <mergeCell ref="F144:I144"/>
    <mergeCell ref="F142:I142"/>
    <mergeCell ref="F143:I143"/>
    <mergeCell ref="F145:I145"/>
    <mergeCell ref="F147:I147"/>
    <mergeCell ref="F149:I149"/>
    <mergeCell ref="F151:I151"/>
    <mergeCell ref="F153:I153"/>
    <mergeCell ref="F154:I154"/>
    <mergeCell ref="F155:I155"/>
    <mergeCell ref="F156:I156"/>
    <mergeCell ref="F158:I158"/>
    <mergeCell ref="F159:I159"/>
    <mergeCell ref="F160:I160"/>
    <mergeCell ref="N139:Q139"/>
    <mergeCell ref="L140:M140"/>
    <mergeCell ref="N140:Q140"/>
    <mergeCell ref="L141:M141"/>
    <mergeCell ref="N141:Q141"/>
    <mergeCell ref="L142:M142"/>
    <mergeCell ref="N142:Q142"/>
    <mergeCell ref="L143:M143"/>
    <mergeCell ref="N143:Q143"/>
    <mergeCell ref="N144:Q144"/>
    <mergeCell ref="N145:Q145"/>
    <mergeCell ref="N147:Q147"/>
    <mergeCell ref="N146:Q146"/>
  </mergeCell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HPelite\Admin</dc:creator>
  <cp:keywords/>
  <dc:description/>
  <cp:lastModifiedBy>HPelite\Admin</cp:lastModifiedBy>
  <dcterms:created xsi:type="dcterms:W3CDTF">2018-09-08T14:40:25Z</dcterms:created>
  <dcterms:modified xsi:type="dcterms:W3CDTF">2018-09-08T14:40:34Z</dcterms:modified>
  <cp:category/>
  <cp:version/>
  <cp:contentType/>
  <cp:contentStatus/>
</cp:coreProperties>
</file>